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Board\budgets\"/>
    </mc:Choice>
  </mc:AlternateContent>
  <xr:revisionPtr revIDLastSave="0" documentId="13_ncr:1_{F762A32E-877B-4218-B61A-1023D06624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Sheet1!$A:$D,Sheet1!$3:$4</definedName>
    <definedName name="QB_COLUMN_59200" localSheetId="0" hidden="1">Sheet1!$E$4</definedName>
    <definedName name="QB_COLUMN_76210" localSheetId="0" hidden="1">Sheet1!$F$4</definedName>
    <definedName name="QB_DATA_0" localSheetId="0" hidden="1">Sheet1!$6:$6,Sheet1!$8:$8,Sheet1!$9:$9,Sheet1!$10:$10,Sheet1!$11:$11,Sheet1!$12:$12,Sheet1!$13:$13,Sheet1!$14:$14,Sheet1!$15:$15,Sheet1!$18:$18,Sheet1!$19:$19,Sheet1!$20:$20,Sheet1!$21:$21,Sheet1!$22:$22,Sheet1!$23:$23,Sheet1!$24:$24</definedName>
    <definedName name="QB_DATA_1" localSheetId="0" hidden="1">Sheet1!$28:$28,Sheet1!$29:$29,Sheet1!$30:$30,Sheet1!$31:$31,Sheet1!$32:$32,Sheet1!$33:$33,Sheet1!$34:$34,Sheet1!$35:$35,Sheet1!$36:$36,Sheet1!$37:$37,Sheet1!$38:$38,Sheet1!$39:$39,Sheet1!$40:$40,Sheet1!$41:$41,Sheet1!$42:$42,Sheet1!$45:$45</definedName>
    <definedName name="QB_DATA_2" localSheetId="0" hidden="1">Sheet1!$46:$46,Sheet1!$47:$47,Sheet1!$48:$48,Sheet1!$51:$51,Sheet1!$52:$52,Sheet1!$53:$53,Sheet1!$54:$54,Sheet1!$55:$55,Sheet1!$56:$56,Sheet1!$57:$57,Sheet1!$58:$58,Sheet1!$61:$61,Sheet1!$62:$62,Sheet1!$65:$65,Sheet1!$66:$66,Sheet1!$69:$69</definedName>
    <definedName name="QB_DATA_3" localSheetId="0" hidden="1">Sheet1!$70:$70,Sheet1!$71:$71,Sheet1!$72:$72,Sheet1!$73:$73,Sheet1!$74:$74,Sheet1!$75:$75,Sheet1!$76:$76,Sheet1!$77:$77,Sheet1!$78:$78,Sheet1!$79:$79,Sheet1!$80:$80,Sheet1!$81:$81,Sheet1!$84:$84,Sheet1!$85:$85,Sheet1!$88:$88,Sheet1!$89:$89</definedName>
    <definedName name="QB_DATA_4" localSheetId="0" hidden="1">Sheet1!$90:$90,Sheet1!$93:$93,Sheet1!$94:$94,Sheet1!$95:$95,Sheet1!$98:$98,Sheet1!$99:$99,Sheet1!$100:$100,Sheet1!$101:$101,Sheet1!$102:$102,Sheet1!$103:$103,Sheet1!$104:$104,Sheet1!$105:$105,Sheet1!$106:$106,Sheet1!$107:$107,Sheet1!$108:$108,Sheet1!$109:$109</definedName>
    <definedName name="QB_DATA_5" localSheetId="0" hidden="1">Sheet1!$112:$112,Sheet1!$113:$113,Sheet1!$114:$114,Sheet1!$115:$115,Sheet1!$116:$116,Sheet1!$119:$119,Sheet1!$120:$120,Sheet1!$123:$123,Sheet1!$124:$124</definedName>
    <definedName name="QB_FORMULA_0" localSheetId="0" hidden="1">Sheet1!$E$25,Sheet1!$F$25,Sheet1!$E$43,Sheet1!$F$43,Sheet1!$E$49,Sheet1!$F$49,Sheet1!$E$59,Sheet1!$F$59,Sheet1!$E$63,Sheet1!$F$63,Sheet1!$E$67,Sheet1!$F$67,Sheet1!$E$82,Sheet1!$F$82,Sheet1!$E$86,Sheet1!$F$86</definedName>
    <definedName name="QB_FORMULA_1" localSheetId="0" hidden="1">Sheet1!$E$91,Sheet1!$F$91,Sheet1!$E$96,Sheet1!$F$96,Sheet1!$E$110,Sheet1!$F$110,Sheet1!$E$117,Sheet1!$F$117,Sheet1!$E$121,Sheet1!$F$121,Sheet1!$E$125,Sheet1!$F$125,Sheet1!$E$126,Sheet1!$F$126,Sheet1!$E$127,Sheet1!$F$127</definedName>
    <definedName name="QB_ROW_104020" localSheetId="0" hidden="1">Sheet1!$C$68</definedName>
    <definedName name="QB_ROW_104320" localSheetId="0" hidden="1">Sheet1!$C$82</definedName>
    <definedName name="QB_ROW_105230" localSheetId="0" hidden="1">Sheet1!$D$69</definedName>
    <definedName name="QB_ROW_107230" localSheetId="0" hidden="1">Sheet1!$D$70</definedName>
    <definedName name="QB_ROW_108230" localSheetId="0" hidden="1">Sheet1!$D$72</definedName>
    <definedName name="QB_ROW_109230" localSheetId="0" hidden="1">Sheet1!$D$73</definedName>
    <definedName name="QB_ROW_112230" localSheetId="0" hidden="1">Sheet1!$D$74</definedName>
    <definedName name="QB_ROW_113230" localSheetId="0" hidden="1">Sheet1!$D$75</definedName>
    <definedName name="QB_ROW_114230" localSheetId="0" hidden="1">Sheet1!$D$76</definedName>
    <definedName name="QB_ROW_115230" localSheetId="0" hidden="1">Sheet1!$D$77</definedName>
    <definedName name="QB_ROW_118230" localSheetId="0" hidden="1">Sheet1!$D$78</definedName>
    <definedName name="QB_ROW_119230" localSheetId="0" hidden="1">Sheet1!$D$79</definedName>
    <definedName name="QB_ROW_121230" localSheetId="0" hidden="1">Sheet1!$D$80</definedName>
    <definedName name="QB_ROW_123230" localSheetId="0" hidden="1">Sheet1!$D$81</definedName>
    <definedName name="QB_ROW_124020" localSheetId="0" hidden="1">Sheet1!$C$83</definedName>
    <definedName name="QB_ROW_124320" localSheetId="0" hidden="1">Sheet1!$C$86</definedName>
    <definedName name="QB_ROW_127230" localSheetId="0" hidden="1">Sheet1!$D$84</definedName>
    <definedName name="QB_ROW_128230" localSheetId="0" hidden="1">Sheet1!$D$85</definedName>
    <definedName name="QB_ROW_133020" localSheetId="0" hidden="1">Sheet1!$C$87</definedName>
    <definedName name="QB_ROW_133320" localSheetId="0" hidden="1">Sheet1!$C$91</definedName>
    <definedName name="QB_ROW_134230" localSheetId="0" hidden="1">Sheet1!$D$88</definedName>
    <definedName name="QB_ROW_135230" localSheetId="0" hidden="1">Sheet1!$D$89</definedName>
    <definedName name="QB_ROW_136230" localSheetId="0" hidden="1">Sheet1!$D$90</definedName>
    <definedName name="QB_ROW_152020" localSheetId="0" hidden="1">Sheet1!$C$92</definedName>
    <definedName name="QB_ROW_152320" localSheetId="0" hidden="1">Sheet1!$C$96</definedName>
    <definedName name="QB_ROW_153020" localSheetId="0" hidden="1">Sheet1!$C$97</definedName>
    <definedName name="QB_ROW_153320" localSheetId="0" hidden="1">Sheet1!$C$110</definedName>
    <definedName name="QB_ROW_154230" localSheetId="0" hidden="1">Sheet1!$D$98</definedName>
    <definedName name="QB_ROW_155230" localSheetId="0" hidden="1">Sheet1!$D$100</definedName>
    <definedName name="QB_ROW_156230" localSheetId="0" hidden="1">Sheet1!$D$119</definedName>
    <definedName name="QB_ROW_157230" localSheetId="0" hidden="1">Sheet1!$D$103</definedName>
    <definedName name="QB_ROW_158230" localSheetId="0" hidden="1">Sheet1!$D$104</definedName>
    <definedName name="QB_ROW_159230" localSheetId="0" hidden="1">Sheet1!$D$105</definedName>
    <definedName name="QB_ROW_160230" localSheetId="0" hidden="1">Sheet1!$D$106</definedName>
    <definedName name="QB_ROW_161230" localSheetId="0" hidden="1">Sheet1!$D$107</definedName>
    <definedName name="QB_ROW_162230" localSheetId="0" hidden="1">Sheet1!$D$108</definedName>
    <definedName name="QB_ROW_163230" localSheetId="0" hidden="1">Sheet1!$D$109</definedName>
    <definedName name="QB_ROW_166020" localSheetId="0" hidden="1">Sheet1!$C$111</definedName>
    <definedName name="QB_ROW_166320" localSheetId="0" hidden="1">Sheet1!$C$117</definedName>
    <definedName name="QB_ROW_167230" localSheetId="0" hidden="1">Sheet1!$D$112</definedName>
    <definedName name="QB_ROW_168230" localSheetId="0" hidden="1">Sheet1!$D$114</definedName>
    <definedName name="QB_ROW_170020" localSheetId="0" hidden="1">Sheet1!$C$118</definedName>
    <definedName name="QB_ROW_170320" localSheetId="0" hidden="1">Sheet1!$C$121</definedName>
    <definedName name="QB_ROW_172020" localSheetId="0" hidden="1">Sheet1!$C$122</definedName>
    <definedName name="QB_ROW_172320" localSheetId="0" hidden="1">Sheet1!$C$125</definedName>
    <definedName name="QB_ROW_173230" localSheetId="0" hidden="1">Sheet1!$D$123</definedName>
    <definedName name="QB_ROW_174230" localSheetId="0" hidden="1">Sheet1!$D$124</definedName>
    <definedName name="QB_ROW_180230" localSheetId="0" hidden="1">Sheet1!$D$93</definedName>
    <definedName name="QB_ROW_181230" localSheetId="0" hidden="1">Sheet1!$D$94</definedName>
    <definedName name="QB_ROW_18301" localSheetId="0" hidden="1">Sheet1!$A$127</definedName>
    <definedName name="QB_ROW_183220" localSheetId="0" hidden="1">Sheet1!$C$12</definedName>
    <definedName name="QB_ROW_187230" localSheetId="0" hidden="1">Sheet1!$D$120</definedName>
    <definedName name="QB_ROW_188230" localSheetId="0" hidden="1">Sheet1!$D$99</definedName>
    <definedName name="QB_ROW_189020" localSheetId="0" hidden="1">Sheet1!$C$44</definedName>
    <definedName name="QB_ROW_189320" localSheetId="0" hidden="1">Sheet1!$C$49</definedName>
    <definedName name="QB_ROW_20012" localSheetId="0" hidden="1">Sheet1!$B$5</definedName>
    <definedName name="QB_ROW_200230" localSheetId="0" hidden="1">Sheet1!$D$101</definedName>
    <definedName name="QB_ROW_201230" localSheetId="0" hidden="1">Sheet1!$D$36</definedName>
    <definedName name="QB_ROW_203020" localSheetId="0" hidden="1">Sheet1!$C$60</definedName>
    <definedName name="QB_ROW_20312" localSheetId="0" hidden="1">Sheet1!$B$25</definedName>
    <definedName name="QB_ROW_203320" localSheetId="0" hidden="1">Sheet1!$C$63</definedName>
    <definedName name="QB_ROW_204230" localSheetId="0" hidden="1">Sheet1!$D$61</definedName>
    <definedName name="QB_ROW_21012" localSheetId="0" hidden="1">Sheet1!$B$26</definedName>
    <definedName name="QB_ROW_21312" localSheetId="0" hidden="1">Sheet1!$B$126</definedName>
    <definedName name="QB_ROW_213230" localSheetId="0" hidden="1">Sheet1!$D$65</definedName>
    <definedName name="QB_ROW_216230" localSheetId="0" hidden="1">Sheet1!$D$116</definedName>
    <definedName name="QB_ROW_217230" localSheetId="0" hidden="1">Sheet1!$D$38</definedName>
    <definedName name="QB_ROW_218220" localSheetId="0" hidden="1">Sheet1!$C$24</definedName>
    <definedName name="QB_ROW_219230" localSheetId="0" hidden="1">Sheet1!$D$56</definedName>
    <definedName name="QB_ROW_220230" localSheetId="0" hidden="1">Sheet1!$D$51</definedName>
    <definedName name="QB_ROW_223230" localSheetId="0" hidden="1">Sheet1!$D$52</definedName>
    <definedName name="QB_ROW_224230" localSheetId="0" hidden="1">Sheet1!$D$54</definedName>
    <definedName name="QB_ROW_230230" localSheetId="0" hidden="1">Sheet1!$D$55</definedName>
    <definedName name="QB_ROW_231230" localSheetId="0" hidden="1">Sheet1!$D$66</definedName>
    <definedName name="QB_ROW_233230" localSheetId="0" hidden="1">Sheet1!$D$45</definedName>
    <definedName name="QB_ROW_234230" localSheetId="0" hidden="1">Sheet1!$D$47</definedName>
    <definedName name="QB_ROW_244230" localSheetId="0" hidden="1">Sheet1!$D$102</definedName>
    <definedName name="QB_ROW_248230" localSheetId="0" hidden="1">Sheet1!$D$46</definedName>
    <definedName name="QB_ROW_249230" localSheetId="0" hidden="1">Sheet1!$D$48</definedName>
    <definedName name="QB_ROW_261230" localSheetId="0" hidden="1">Sheet1!$D$31</definedName>
    <definedName name="QB_ROW_262220" localSheetId="0" hidden="1">Sheet1!$C$11</definedName>
    <definedName name="QB_ROW_271230" localSheetId="0" hidden="1">Sheet1!$D$62</definedName>
    <definedName name="QB_ROW_279230" localSheetId="0" hidden="1">Sheet1!$D$53</definedName>
    <definedName name="QB_ROW_280220" localSheetId="0" hidden="1">Sheet1!$C$19</definedName>
    <definedName name="QB_ROW_288220" localSheetId="0" hidden="1">Sheet1!$C$10</definedName>
    <definedName name="QB_ROW_289230" localSheetId="0" hidden="1">Sheet1!$D$113</definedName>
    <definedName name="QB_ROW_290230" localSheetId="0" hidden="1">Sheet1!$D$115</definedName>
    <definedName name="QB_ROW_293220" localSheetId="0" hidden="1">Sheet1!$C$21</definedName>
    <definedName name="QB_ROW_294230" localSheetId="0" hidden="1">Sheet1!$D$41</definedName>
    <definedName name="QB_ROW_295230" localSheetId="0" hidden="1">Sheet1!$D$71</definedName>
    <definedName name="QB_ROW_296220" localSheetId="0" hidden="1">Sheet1!$C$14</definedName>
    <definedName name="QB_ROW_43220" localSheetId="0" hidden="1">Sheet1!$C$6</definedName>
    <definedName name="QB_ROW_45220" localSheetId="0" hidden="1">Sheet1!$C$8</definedName>
    <definedName name="QB_ROW_46220" localSheetId="0" hidden="1">Sheet1!$C$9</definedName>
    <definedName name="QB_ROW_48220" localSheetId="0" hidden="1">Sheet1!$C$13</definedName>
    <definedName name="QB_ROW_50220" localSheetId="0" hidden="1">Sheet1!$C$15</definedName>
    <definedName name="QB_ROW_52220" localSheetId="0" hidden="1">Sheet1!$C$18</definedName>
    <definedName name="QB_ROW_53220" localSheetId="0" hidden="1">Sheet1!$C$20</definedName>
    <definedName name="QB_ROW_55220" localSheetId="0" hidden="1">Sheet1!$C$22</definedName>
    <definedName name="QB_ROW_56220" localSheetId="0" hidden="1">Sheet1!$C$23</definedName>
    <definedName name="QB_ROW_58020" localSheetId="0" hidden="1">Sheet1!$C$27</definedName>
    <definedName name="QB_ROW_58320" localSheetId="0" hidden="1">Sheet1!$C$43</definedName>
    <definedName name="QB_ROW_59230" localSheetId="0" hidden="1">Sheet1!$D$28</definedName>
    <definedName name="QB_ROW_61230" localSheetId="0" hidden="1">Sheet1!$D$29</definedName>
    <definedName name="QB_ROW_62230" localSheetId="0" hidden="1">Sheet1!$D$30</definedName>
    <definedName name="QB_ROW_63230" localSheetId="0" hidden="1">Sheet1!$D$32</definedName>
    <definedName name="QB_ROW_64230" localSheetId="0" hidden="1">Sheet1!$D$33</definedName>
    <definedName name="QB_ROW_67230" localSheetId="0" hidden="1">Sheet1!$D$34</definedName>
    <definedName name="QB_ROW_68230" localSheetId="0" hidden="1">Sheet1!$D$35</definedName>
    <definedName name="QB_ROW_72230" localSheetId="0" hidden="1">Sheet1!$D$37</definedName>
    <definedName name="QB_ROW_73230" localSheetId="0" hidden="1">Sheet1!$D$39</definedName>
    <definedName name="QB_ROW_80230" localSheetId="0" hidden="1">Sheet1!$D$40</definedName>
    <definedName name="QB_ROW_81230" localSheetId="0" hidden="1">Sheet1!$D$42</definedName>
    <definedName name="QB_ROW_82020" localSheetId="0" hidden="1">Sheet1!$C$50</definedName>
    <definedName name="QB_ROW_82320" localSheetId="0" hidden="1">Sheet1!$C$59</definedName>
    <definedName name="QB_ROW_83230" localSheetId="0" hidden="1">Sheet1!$D$57</definedName>
    <definedName name="QB_ROW_84230" localSheetId="0" hidden="1">Sheet1!$D$58</definedName>
    <definedName name="QB_ROW_97020" localSheetId="0" hidden="1">Sheet1!$C$64</definedName>
    <definedName name="QB_ROW_97320" localSheetId="0" hidden="1">Sheet1!$C$67</definedName>
    <definedName name="QB_ROW_98230" localSheetId="0" hidden="1">Sheet1!$D$95</definedName>
    <definedName name="QBCANSUPPORTUPDATE" localSheetId="0">TRUE</definedName>
    <definedName name="QBCOMPANYFILENAME" localSheetId="0">"G:\quickbooks\CharterSchools\CARING &amp; SHARING LEARNING SCHOOL, INC.QBW"</definedName>
    <definedName name="QBENDDATE" localSheetId="0">20180331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"b6950c2305404b0d85e0274fe5811836"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4</definedName>
    <definedName name="QBSTARTDATE" localSheetId="0">20170701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6" i="1" l="1"/>
  <c r="K89" i="1"/>
  <c r="K85" i="1"/>
  <c r="K125" i="1"/>
  <c r="H33" i="1"/>
  <c r="H32" i="1"/>
  <c r="I32" i="1" s="1"/>
  <c r="H28" i="1"/>
  <c r="I28" i="1" s="1"/>
  <c r="H20" i="1"/>
  <c r="I20" i="1" s="1"/>
  <c r="I95" i="1"/>
  <c r="I123" i="1"/>
  <c r="I116" i="1"/>
  <c r="I115" i="1"/>
  <c r="I114" i="1"/>
  <c r="I113" i="1"/>
  <c r="I112" i="1"/>
  <c r="I89" i="1"/>
  <c r="I85" i="1"/>
  <c r="I80" i="1"/>
  <c r="I71" i="1"/>
  <c r="I42" i="1"/>
  <c r="I41" i="1"/>
  <c r="I38" i="1"/>
  <c r="I9" i="1"/>
  <c r="I11" i="1"/>
  <c r="I14" i="1"/>
  <c r="I15" i="1"/>
  <c r="I21" i="1"/>
  <c r="I24" i="1"/>
  <c r="H124" i="1"/>
  <c r="I124" i="1" s="1"/>
  <c r="H120" i="1"/>
  <c r="K120" i="1" s="1"/>
  <c r="H119" i="1"/>
  <c r="K119" i="1" s="1"/>
  <c r="H117" i="1"/>
  <c r="H109" i="1"/>
  <c r="K109" i="1" s="1"/>
  <c r="H108" i="1"/>
  <c r="K108" i="1" s="1"/>
  <c r="H107" i="1"/>
  <c r="H106" i="1"/>
  <c r="H105" i="1"/>
  <c r="H104" i="1"/>
  <c r="H103" i="1"/>
  <c r="I103" i="1" s="1"/>
  <c r="H102" i="1"/>
  <c r="K102" i="1" s="1"/>
  <c r="H101" i="1"/>
  <c r="H100" i="1"/>
  <c r="H99" i="1"/>
  <c r="H98" i="1"/>
  <c r="H94" i="1"/>
  <c r="H93" i="1"/>
  <c r="H90" i="1"/>
  <c r="H88" i="1"/>
  <c r="H84" i="1"/>
  <c r="H86" i="1" s="1"/>
  <c r="H81" i="1"/>
  <c r="I81" i="1" s="1"/>
  <c r="H79" i="1"/>
  <c r="K79" i="1" s="1"/>
  <c r="H78" i="1"/>
  <c r="I78" i="1" s="1"/>
  <c r="H77" i="1"/>
  <c r="I77" i="1" s="1"/>
  <c r="H76" i="1"/>
  <c r="K76" i="1" s="1"/>
  <c r="H75" i="1"/>
  <c r="I75" i="1" s="1"/>
  <c r="H74" i="1"/>
  <c r="K74" i="1" s="1"/>
  <c r="H73" i="1"/>
  <c r="H72" i="1"/>
  <c r="H70" i="1"/>
  <c r="H69" i="1"/>
  <c r="I69" i="1" s="1"/>
  <c r="H66" i="1"/>
  <c r="K66" i="1" s="1"/>
  <c r="H65" i="1"/>
  <c r="H67" i="1" s="1"/>
  <c r="H62" i="1"/>
  <c r="K62" i="1" s="1"/>
  <c r="H61" i="1"/>
  <c r="K61" i="1" s="1"/>
  <c r="H58" i="1"/>
  <c r="K58" i="1" s="1"/>
  <c r="H57" i="1"/>
  <c r="H56" i="1"/>
  <c r="H55" i="1"/>
  <c r="K55" i="1" s="1"/>
  <c r="H54" i="1"/>
  <c r="H53" i="1"/>
  <c r="H52" i="1"/>
  <c r="I52" i="1" s="1"/>
  <c r="H51" i="1"/>
  <c r="H48" i="1"/>
  <c r="K48" i="1" s="1"/>
  <c r="H47" i="1"/>
  <c r="H46" i="1"/>
  <c r="H45" i="1"/>
  <c r="H40" i="1"/>
  <c r="I40" i="1" s="1"/>
  <c r="H39" i="1"/>
  <c r="I39" i="1" s="1"/>
  <c r="H37" i="1"/>
  <c r="H36" i="1"/>
  <c r="H35" i="1"/>
  <c r="I35" i="1" s="1"/>
  <c r="H34" i="1"/>
  <c r="K34" i="1" s="1"/>
  <c r="H31" i="1"/>
  <c r="I31" i="1" s="1"/>
  <c r="H30" i="1"/>
  <c r="H29" i="1"/>
  <c r="H8" i="1"/>
  <c r="I8" i="1" s="1"/>
  <c r="H10" i="1"/>
  <c r="I10" i="1" s="1"/>
  <c r="H12" i="1"/>
  <c r="K12" i="1" s="1"/>
  <c r="H13" i="1"/>
  <c r="H18" i="1"/>
  <c r="I18" i="1" s="1"/>
  <c r="H19" i="1"/>
  <c r="H22" i="1"/>
  <c r="I22" i="1" s="1"/>
  <c r="H23" i="1"/>
  <c r="H6" i="1"/>
  <c r="F125" i="1"/>
  <c r="E125" i="1"/>
  <c r="F121" i="1"/>
  <c r="E121" i="1"/>
  <c r="F117" i="1"/>
  <c r="E117" i="1"/>
  <c r="F110" i="1"/>
  <c r="E110" i="1"/>
  <c r="F96" i="1"/>
  <c r="E96" i="1"/>
  <c r="F91" i="1"/>
  <c r="E91" i="1"/>
  <c r="F86" i="1"/>
  <c r="E86" i="1"/>
  <c r="F82" i="1"/>
  <c r="E82" i="1"/>
  <c r="F67" i="1"/>
  <c r="E67" i="1"/>
  <c r="F63" i="1"/>
  <c r="E63" i="1"/>
  <c r="F59" i="1"/>
  <c r="E59" i="1"/>
  <c r="F49" i="1"/>
  <c r="E49" i="1"/>
  <c r="F43" i="1"/>
  <c r="E43" i="1"/>
  <c r="F25" i="1"/>
  <c r="E25" i="1"/>
  <c r="H96" i="1" l="1"/>
  <c r="H125" i="1"/>
  <c r="K121" i="1"/>
  <c r="I102" i="1"/>
  <c r="I45" i="1"/>
  <c r="I55" i="1"/>
  <c r="I74" i="1"/>
  <c r="I61" i="1"/>
  <c r="I63" i="1" s="1"/>
  <c r="F126" i="1"/>
  <c r="F127" i="1" s="1"/>
  <c r="H63" i="1"/>
  <c r="I36" i="1"/>
  <c r="I51" i="1"/>
  <c r="I99" i="1"/>
  <c r="I107" i="1"/>
  <c r="H91" i="1"/>
  <c r="I56" i="1"/>
  <c r="I70" i="1"/>
  <c r="I37" i="1"/>
  <c r="I90" i="1"/>
  <c r="I119" i="1"/>
  <c r="I48" i="1"/>
  <c r="E126" i="1"/>
  <c r="E127" i="1" s="1"/>
  <c r="K63" i="1"/>
  <c r="K91" i="1"/>
  <c r="I62" i="1"/>
  <c r="I73" i="1"/>
  <c r="I98" i="1"/>
  <c r="I106" i="1"/>
  <c r="K117" i="1"/>
  <c r="K49" i="1"/>
  <c r="I6" i="1"/>
  <c r="I33" i="1"/>
  <c r="I19" i="1"/>
  <c r="I13" i="1"/>
  <c r="I30" i="1"/>
  <c r="I34" i="1"/>
  <c r="I53" i="1"/>
  <c r="I57" i="1"/>
  <c r="I65" i="1"/>
  <c r="I79" i="1"/>
  <c r="I93" i="1"/>
  <c r="I100" i="1"/>
  <c r="I104" i="1"/>
  <c r="I108" i="1"/>
  <c r="I120" i="1"/>
  <c r="I46" i="1"/>
  <c r="K22" i="1"/>
  <c r="K25" i="1" s="1"/>
  <c r="H49" i="1"/>
  <c r="H43" i="1"/>
  <c r="I29" i="1"/>
  <c r="I84" i="1"/>
  <c r="H25" i="1"/>
  <c r="H59" i="1"/>
  <c r="H82" i="1"/>
  <c r="H110" i="1"/>
  <c r="H121" i="1"/>
  <c r="I23" i="1"/>
  <c r="I12" i="1"/>
  <c r="I54" i="1"/>
  <c r="I58" i="1"/>
  <c r="I66" i="1"/>
  <c r="I72" i="1"/>
  <c r="I76" i="1"/>
  <c r="I88" i="1"/>
  <c r="I94" i="1"/>
  <c r="I101" i="1"/>
  <c r="I105" i="1"/>
  <c r="I109" i="1"/>
  <c r="I125" i="1"/>
  <c r="I47" i="1"/>
  <c r="K40" i="1"/>
  <c r="K43" i="1" s="1"/>
  <c r="K59" i="1"/>
  <c r="K86" i="1"/>
  <c r="K110" i="1"/>
  <c r="K65" i="1"/>
  <c r="K67" i="1" s="1"/>
  <c r="K75" i="1"/>
  <c r="K82" i="1" s="1"/>
  <c r="K93" i="1"/>
  <c r="K96" i="1" s="1"/>
  <c r="I117" i="1"/>
  <c r="I86" i="1"/>
  <c r="I121" i="1" l="1"/>
  <c r="H126" i="1"/>
  <c r="I43" i="1"/>
  <c r="I49" i="1"/>
  <c r="I82" i="1"/>
  <c r="I91" i="1"/>
  <c r="I59" i="1"/>
  <c r="I96" i="1"/>
  <c r="I25" i="1"/>
  <c r="K126" i="1"/>
  <c r="K127" i="1" s="1"/>
  <c r="I110" i="1"/>
  <c r="I67" i="1"/>
  <c r="H127" i="1"/>
  <c r="I126" i="1"/>
  <c r="I127" i="1" l="1"/>
</calcChain>
</file>

<file path=xl/sharedStrings.xml><?xml version="1.0" encoding="utf-8"?>
<sst xmlns="http://schemas.openxmlformats.org/spreadsheetml/2006/main" count="129" uniqueCount="110">
  <si>
    <t>Jul '17 - Mar 18</t>
  </si>
  <si>
    <t>Budget</t>
  </si>
  <si>
    <t>Income</t>
  </si>
  <si>
    <t>3240 · TITLE I  GRANT</t>
  </si>
  <si>
    <t>3310 · REVENUE FROM STATE SOURCES-FEFP</t>
  </si>
  <si>
    <t>3334 · FLORIDA LEAD PROGRAM</t>
  </si>
  <si>
    <t>3355 · CLASS SIZE REDUCTION</t>
  </si>
  <si>
    <t>3361 · SCHOOL RECOGNITION FUNDS</t>
  </si>
  <si>
    <t>3376 · TRAINING STIPEND</t>
  </si>
  <si>
    <t>3396 · CAPITAL OUTLAY FUNDS</t>
  </si>
  <si>
    <t>3413 · DIST LOCAL CAPITAL IMPROVEMENT</t>
  </si>
  <si>
    <t>3440 · GIFTS, GRANT, AND BEQUESTS</t>
  </si>
  <si>
    <t>3460 · FIELD TRIP FEES</t>
  </si>
  <si>
    <t>3465 · VPK</t>
  </si>
  <si>
    <t>3466 · AFTER SCHOOL PROGRAM</t>
  </si>
  <si>
    <t>3468 · SUMMER CAMP</t>
  </si>
  <si>
    <t>3469 · OTHER STUDENT FEES</t>
  </si>
  <si>
    <t>3495 · FUNDRAISING PROCEEDS</t>
  </si>
  <si>
    <t>Total Income</t>
  </si>
  <si>
    <t>Expense</t>
  </si>
  <si>
    <t>5100 · BASIC INSTRUCTIONAL</t>
  </si>
  <si>
    <t>120 - SALARIES - TEACHERS</t>
  </si>
  <si>
    <t>150 - SALARIES - AIDES</t>
  </si>
  <si>
    <t>165 - SALARIES - AFTER SCHOOL</t>
  </si>
  <si>
    <t>167 · SRP BONUS</t>
  </si>
  <si>
    <t>210 - RETIREMENT</t>
  </si>
  <si>
    <t>220 - FICA/MED TAXES</t>
  </si>
  <si>
    <t>250 - OTHER EMPLOYEE BENEFITS</t>
  </si>
  <si>
    <t>310 - PROFESSIONAL FEES</t>
  </si>
  <si>
    <t>391 - PRINTING &amp; DUPLICATION</t>
  </si>
  <si>
    <t>510 - SUPPLIES</t>
  </si>
  <si>
    <t>511 - LEAD PROGRAM STIPEND</t>
  </si>
  <si>
    <t>520 - CURRICULUM &amp; TEXTBOOKS</t>
  </si>
  <si>
    <t>642 - NON CAPITALIZED FF&amp;E</t>
  </si>
  <si>
    <t>644 - NONCAP COMPUTER HARDWARE</t>
  </si>
  <si>
    <t>692 - NON CAPITALIZED SOFTWARE</t>
  </si>
  <si>
    <t>Total 5100 · BASIC INSTRUCTIONAL</t>
  </si>
  <si>
    <t>5200 · EXCEPTIONAL STUDENT EDUCATION</t>
  </si>
  <si>
    <t>120 - SALARIES ESE</t>
  </si>
  <si>
    <t>220 - FICA/MEDICARE</t>
  </si>
  <si>
    <t>250 - OTHER EMPOYEE BENEFITS</t>
  </si>
  <si>
    <t>Total 5200 · EXCEPTIONAL STUDENT EDUCATION</t>
  </si>
  <si>
    <t>5900 · OTHER INSTRUCTION</t>
  </si>
  <si>
    <t>120 - TEACHER SALARIES</t>
  </si>
  <si>
    <t>150 - SALARIES -AIDES</t>
  </si>
  <si>
    <t>390 - FIELD TRIP EXPENSE</t>
  </si>
  <si>
    <t>510 - AFTER SCHOOL SUPPLIES</t>
  </si>
  <si>
    <t>Total 5900 · OTHER INSTRUCTION</t>
  </si>
  <si>
    <t>6150 · PARENTAL INVOLVEMENT</t>
  </si>
  <si>
    <t>120 - STIPEND, PARENT INVOL'MNT</t>
  </si>
  <si>
    <t>220 - FICA/MED</t>
  </si>
  <si>
    <t>Total 6150 · PARENTAL INVOLVEMENT</t>
  </si>
  <si>
    <t>6400 · INSTR STAFF TRAINING SERVICES</t>
  </si>
  <si>
    <t>120 - INSERVICE STIPENDS, TCHRS</t>
  </si>
  <si>
    <t>Total 6400 · INSTR STAFF TRAINING SERVICES</t>
  </si>
  <si>
    <t>7300 · SCHOOL ADMINISTRATION</t>
  </si>
  <si>
    <t>110 - SALARIES - ADMINISTRATION</t>
  </si>
  <si>
    <t>160 - SALARIES - OFFICE STAFF</t>
  </si>
  <si>
    <t>167 - SRP BONUS</t>
  </si>
  <si>
    <t>290 - OTHER EMPLOYEE BENEFITS</t>
  </si>
  <si>
    <t>330 - TRAVEL</t>
  </si>
  <si>
    <t>350 - REPAIR &amp; MAINTENANCE</t>
  </si>
  <si>
    <t>590 - OTHER PURCHASES</t>
  </si>
  <si>
    <t>642 - ADM FURN, FIX &amp; EQUIPMENT</t>
  </si>
  <si>
    <t>730 - DUES &amp; FEES</t>
  </si>
  <si>
    <t>Total 7300 · SCHOOL ADMINISTRATION</t>
  </si>
  <si>
    <t>7400 · FACILITIES ACQUISITION &amp; CONSTR</t>
  </si>
  <si>
    <t>360 - LEASE EXPENSE</t>
  </si>
  <si>
    <t>630 - BUILDINGS &amp; FIXED EQUIP</t>
  </si>
  <si>
    <t>Total 7400 · FACILITIES ACQUISITION &amp; CONSTR</t>
  </si>
  <si>
    <t>7500 · FISCAL SERVICES</t>
  </si>
  <si>
    <t>310 - ACCOUNTING SERVICES</t>
  </si>
  <si>
    <t>310 - AUDIT SERVICES</t>
  </si>
  <si>
    <t>310 - PAYROLL SERVICES</t>
  </si>
  <si>
    <t>Total 7500 · FISCAL SERVICES</t>
  </si>
  <si>
    <t>7800 · PUPIL TRANSPORTATION SERVICES</t>
  </si>
  <si>
    <t>390 - OTHER PURCHASES SERVICES</t>
  </si>
  <si>
    <t>450 - GASOLINE</t>
  </si>
  <si>
    <t>652 - OTHER MOTOR VEHICLES</t>
  </si>
  <si>
    <t>Total 7800 · PUPIL TRANSPORTATION SERVICES</t>
  </si>
  <si>
    <t>7900 · OPERATION OF PLANT</t>
  </si>
  <si>
    <t>160 - SALARIES - CUSTODIANS</t>
  </si>
  <si>
    <t>240 - WORKER'S COMPENSATION INS</t>
  </si>
  <si>
    <t>320 - INSURANCE</t>
  </si>
  <si>
    <t>370 - TELEPHONE</t>
  </si>
  <si>
    <t>380 - WATER, SEWER, &amp; GARBAGE</t>
  </si>
  <si>
    <t>430 - ELECTRIC</t>
  </si>
  <si>
    <t>642 - FURN, FIX &amp; EQUIPMENT</t>
  </si>
  <si>
    <t>Total 7900 · OPERATION OF PLANT</t>
  </si>
  <si>
    <t>8100 · MAINTENANCE OF PLANT</t>
  </si>
  <si>
    <t>160 - SALARIES - MAINTENANCE</t>
  </si>
  <si>
    <t>220 - EMPLOYER TAXES - FICA/MED</t>
  </si>
  <si>
    <t>Total 8100 · MAINTENANCE OF PLANT</t>
  </si>
  <si>
    <t>9100 · COMMUNITY SERVICES</t>
  </si>
  <si>
    <t>510 - FUNDRAISING EXPENSES</t>
  </si>
  <si>
    <t>790 - MISCELLANEOUS EXPENSES</t>
  </si>
  <si>
    <t>Total 9100 · COMMUNITY SERVICES</t>
  </si>
  <si>
    <t>9200 · DEBT SERVICE</t>
  </si>
  <si>
    <t>711 - DEBT RETIREMENT</t>
  </si>
  <si>
    <t>720 - INTEREST</t>
  </si>
  <si>
    <t>Total 9200 · DEBT SERVICE</t>
  </si>
  <si>
    <t>Total Expense</t>
  </si>
  <si>
    <t>Net Income</t>
  </si>
  <si>
    <t>annualized</t>
  </si>
  <si>
    <t>17-18</t>
  </si>
  <si>
    <t>Variance to</t>
  </si>
  <si>
    <t>adjusted</t>
  </si>
  <si>
    <t>INFO ONLY</t>
  </si>
  <si>
    <t>1 mill</t>
  </si>
  <si>
    <t>ESSER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</si>
</sst>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3" fillId="0" borderId="0" xfId="1" applyNumberFormat="1" applyFont="1"/>
    <xf numFmtId="165" fontId="3" fillId="0" borderId="4" xfId="1" applyNumberFormat="1" applyFont="1" applyBorder="1"/>
    <xf numFmtId="165" fontId="2" fillId="0" borderId="5" xfId="1" applyNumberFormat="1" applyFont="1" applyBorder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3</xdr:col>
          <xdr:colOff>314325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3</xdr:col>
          <xdr:colOff>314325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128"/>
  <sheetViews>
    <sheetView tabSelected="1" view="pageLayout" topLeftCell="K4" zoomScaleNormal="100" workbookViewId="0">
      <pane xSplit="14055" ySplit="3480" activePane="bottomRight"/>
      <selection activeCell="K8" sqref="K8"/>
      <selection pane="topRight" activeCell="K8" sqref="K8"/>
      <selection pane="bottomLeft" activeCell="A3" sqref="A3"/>
      <selection pane="bottomRight" activeCell="D3" sqref="D3"/>
    </sheetView>
  </sheetViews>
  <sheetFormatPr defaultRowHeight="15" x14ac:dyDescent="0.25"/>
  <cols>
    <col min="1" max="3" width="3" style="12" customWidth="1"/>
    <col min="4" max="4" width="35.85546875" style="12" customWidth="1"/>
    <col min="5" max="5" width="12.42578125" style="13" hidden="1" customWidth="1"/>
    <col min="6" max="6" width="10" style="13" hidden="1" customWidth="1"/>
    <col min="7" max="7" width="2.28515625" hidden="1" customWidth="1"/>
    <col min="8" max="8" width="11.5703125" hidden="1" customWidth="1"/>
    <col min="9" max="9" width="11" hidden="1" customWidth="1"/>
    <col min="10" max="10" width="2.5703125" hidden="1" customWidth="1"/>
    <col min="11" max="11" width="12.85546875" customWidth="1"/>
  </cols>
  <sheetData>
    <row r="2" spans="1:12" x14ac:dyDescent="0.25">
      <c r="H2" s="11" t="s">
        <v>106</v>
      </c>
      <c r="I2" s="11" t="s">
        <v>107</v>
      </c>
      <c r="K2" s="11"/>
    </row>
    <row r="3" spans="1:12" ht="15.75" thickBot="1" x14ac:dyDescent="0.3">
      <c r="A3" s="1"/>
      <c r="B3" s="1"/>
      <c r="C3" s="1"/>
      <c r="D3" s="1"/>
      <c r="E3" s="2"/>
      <c r="F3" s="2"/>
      <c r="H3" s="11" t="s">
        <v>103</v>
      </c>
      <c r="I3" s="11" t="s">
        <v>105</v>
      </c>
      <c r="K3" s="11"/>
    </row>
    <row r="4" spans="1:12" s="11" customFormat="1" ht="16.5" thickTop="1" thickBot="1" x14ac:dyDescent="0.3">
      <c r="A4" s="9"/>
      <c r="B4" s="9"/>
      <c r="C4" s="9"/>
      <c r="D4" s="9"/>
      <c r="E4" s="10" t="s">
        <v>0</v>
      </c>
      <c r="F4" s="10" t="s">
        <v>1</v>
      </c>
      <c r="H4" s="14" t="s">
        <v>104</v>
      </c>
      <c r="I4" s="11" t="s">
        <v>1</v>
      </c>
      <c r="L4" s="21"/>
    </row>
    <row r="5" spans="1:12" ht="15.75" thickTop="1" x14ac:dyDescent="0.25">
      <c r="A5" s="1"/>
      <c r="B5" s="1" t="s">
        <v>2</v>
      </c>
      <c r="C5" s="1"/>
      <c r="D5" s="1"/>
      <c r="E5" s="3"/>
      <c r="F5" s="3"/>
      <c r="L5" s="21"/>
    </row>
    <row r="6" spans="1:12" x14ac:dyDescent="0.25">
      <c r="A6" s="1"/>
      <c r="B6" s="1"/>
      <c r="C6" s="1" t="s">
        <v>3</v>
      </c>
      <c r="D6" s="1"/>
      <c r="E6" s="3">
        <v>40238.019999999997</v>
      </c>
      <c r="F6" s="3">
        <v>54000</v>
      </c>
      <c r="H6" s="15">
        <f>ROUND(+E6/9*12,0)</f>
        <v>53651</v>
      </c>
      <c r="I6" s="15">
        <f>+H6-F6</f>
        <v>-349</v>
      </c>
      <c r="K6" s="15">
        <v>175000</v>
      </c>
    </row>
    <row r="7" spans="1:12" x14ac:dyDescent="0.25">
      <c r="A7" s="1"/>
      <c r="B7" s="1"/>
      <c r="C7" s="1"/>
      <c r="D7" s="1"/>
      <c r="E7" s="3"/>
      <c r="F7" s="3"/>
      <c r="H7" s="15"/>
      <c r="I7" s="15"/>
      <c r="K7" s="15"/>
    </row>
    <row r="8" spans="1:12" x14ac:dyDescent="0.25">
      <c r="A8" s="1"/>
      <c r="B8" s="1"/>
      <c r="C8" s="1" t="s">
        <v>4</v>
      </c>
      <c r="D8" s="1"/>
      <c r="E8" s="3">
        <v>636765.54</v>
      </c>
      <c r="F8" s="3">
        <v>753545</v>
      </c>
      <c r="H8" s="15">
        <f t="shared" ref="H8:H23" si="0">ROUND(+E8/9*12,0)</f>
        <v>849021</v>
      </c>
      <c r="I8" s="15">
        <f t="shared" ref="I8:I24" si="1">+H8-F8</f>
        <v>95476</v>
      </c>
      <c r="K8" s="15">
        <v>1141021</v>
      </c>
    </row>
    <row r="9" spans="1:12" x14ac:dyDescent="0.25">
      <c r="A9" s="1"/>
      <c r="B9" s="1"/>
      <c r="C9" s="1" t="s">
        <v>5</v>
      </c>
      <c r="D9" s="1"/>
      <c r="E9" s="3">
        <v>2331</v>
      </c>
      <c r="F9" s="3">
        <v>2120</v>
      </c>
      <c r="H9" s="15">
        <v>2331</v>
      </c>
      <c r="I9" s="15">
        <f t="shared" si="1"/>
        <v>211</v>
      </c>
      <c r="K9" s="15">
        <v>5000</v>
      </c>
    </row>
    <row r="10" spans="1:12" x14ac:dyDescent="0.25">
      <c r="A10" s="1"/>
      <c r="B10" s="1"/>
      <c r="C10" s="1" t="s">
        <v>6</v>
      </c>
      <c r="D10" s="1"/>
      <c r="E10" s="3">
        <v>145196</v>
      </c>
      <c r="F10" s="3">
        <v>187391</v>
      </c>
      <c r="H10" s="15">
        <f t="shared" si="0"/>
        <v>193595</v>
      </c>
      <c r="I10" s="15">
        <f t="shared" si="1"/>
        <v>6204</v>
      </c>
      <c r="K10" s="15">
        <v>270333</v>
      </c>
    </row>
    <row r="11" spans="1:12" x14ac:dyDescent="0.25">
      <c r="A11" s="1"/>
      <c r="B11" s="1"/>
      <c r="C11" s="1" t="s">
        <v>7</v>
      </c>
      <c r="D11" s="1"/>
      <c r="E11" s="3">
        <v>14950</v>
      </c>
      <c r="F11" s="3"/>
      <c r="H11" s="15">
        <v>14950</v>
      </c>
      <c r="I11" s="15">
        <f t="shared" si="1"/>
        <v>14950</v>
      </c>
      <c r="K11" s="15">
        <v>0</v>
      </c>
    </row>
    <row r="12" spans="1:12" x14ac:dyDescent="0.25">
      <c r="A12" s="1"/>
      <c r="B12" s="1"/>
      <c r="C12" s="1" t="s">
        <v>8</v>
      </c>
      <c r="D12" s="1"/>
      <c r="E12" s="3">
        <v>9857.16</v>
      </c>
      <c r="F12" s="3">
        <v>26500</v>
      </c>
      <c r="H12" s="15">
        <f t="shared" si="0"/>
        <v>13143</v>
      </c>
      <c r="I12" s="15">
        <f t="shared" si="1"/>
        <v>-13357</v>
      </c>
      <c r="K12" s="15">
        <f t="shared" ref="K12:K22" si="2">+H12</f>
        <v>13143</v>
      </c>
    </row>
    <row r="13" spans="1:12" x14ac:dyDescent="0.25">
      <c r="A13" s="1"/>
      <c r="B13" s="1"/>
      <c r="C13" s="1" t="s">
        <v>9</v>
      </c>
      <c r="D13" s="1"/>
      <c r="E13" s="3">
        <v>27983</v>
      </c>
      <c r="F13" s="3">
        <v>52578</v>
      </c>
      <c r="H13" s="15">
        <f t="shared" si="0"/>
        <v>37311</v>
      </c>
      <c r="I13" s="15">
        <f t="shared" si="1"/>
        <v>-15267</v>
      </c>
      <c r="K13" s="15">
        <v>150000</v>
      </c>
    </row>
    <row r="14" spans="1:12" x14ac:dyDescent="0.25">
      <c r="A14" s="1"/>
      <c r="B14" s="1"/>
      <c r="C14" s="1" t="s">
        <v>10</v>
      </c>
      <c r="D14" s="1"/>
      <c r="E14" s="3">
        <v>55846</v>
      </c>
      <c r="F14" s="3"/>
      <c r="H14" s="15">
        <v>55846</v>
      </c>
      <c r="I14" s="15">
        <f t="shared" si="1"/>
        <v>55846</v>
      </c>
      <c r="K14" s="15">
        <v>0</v>
      </c>
    </row>
    <row r="15" spans="1:12" x14ac:dyDescent="0.25">
      <c r="A15" s="1"/>
      <c r="B15" s="1"/>
      <c r="C15" s="1" t="s">
        <v>11</v>
      </c>
      <c r="D15" s="1"/>
      <c r="E15" s="3">
        <v>29440.54</v>
      </c>
      <c r="F15" s="3">
        <v>15000</v>
      </c>
      <c r="H15" s="15">
        <v>32000</v>
      </c>
      <c r="I15" s="15">
        <f t="shared" si="1"/>
        <v>17000</v>
      </c>
      <c r="K15" s="15">
        <v>75000</v>
      </c>
    </row>
    <row r="16" spans="1:12" x14ac:dyDescent="0.25">
      <c r="A16" s="1"/>
      <c r="B16" s="1"/>
      <c r="C16" s="1"/>
      <c r="D16" s="1" t="s">
        <v>109</v>
      </c>
      <c r="E16" s="3"/>
      <c r="F16" s="3"/>
      <c r="H16" s="15"/>
      <c r="I16" s="15"/>
      <c r="K16" s="15">
        <v>200000</v>
      </c>
    </row>
    <row r="17" spans="1:11" x14ac:dyDescent="0.25">
      <c r="A17" s="1"/>
      <c r="B17" s="1"/>
      <c r="C17" s="1"/>
      <c r="D17" s="1" t="s">
        <v>108</v>
      </c>
      <c r="E17" s="3"/>
      <c r="F17" s="3"/>
      <c r="H17" s="15"/>
      <c r="I17" s="15"/>
      <c r="K17" s="15">
        <v>115022</v>
      </c>
    </row>
    <row r="18" spans="1:11" x14ac:dyDescent="0.25">
      <c r="A18" s="1"/>
      <c r="B18" s="1"/>
      <c r="C18" s="1" t="s">
        <v>12</v>
      </c>
      <c r="D18" s="1"/>
      <c r="E18" s="3">
        <v>14026</v>
      </c>
      <c r="F18" s="3">
        <v>15000</v>
      </c>
      <c r="H18" s="15">
        <f t="shared" si="0"/>
        <v>18701</v>
      </c>
      <c r="I18" s="15">
        <f t="shared" si="1"/>
        <v>3701</v>
      </c>
      <c r="K18" s="15">
        <v>25000</v>
      </c>
    </row>
    <row r="19" spans="1:11" x14ac:dyDescent="0.25">
      <c r="A19" s="1"/>
      <c r="B19" s="1"/>
      <c r="C19" s="1" t="s">
        <v>13</v>
      </c>
      <c r="D19" s="1"/>
      <c r="E19" s="3">
        <v>61798.21</v>
      </c>
      <c r="F19" s="3">
        <v>82000</v>
      </c>
      <c r="H19" s="15">
        <f t="shared" si="0"/>
        <v>82398</v>
      </c>
      <c r="I19" s="15">
        <f t="shared" si="1"/>
        <v>398</v>
      </c>
      <c r="K19" s="15">
        <v>80000</v>
      </c>
    </row>
    <row r="20" spans="1:11" x14ac:dyDescent="0.25">
      <c r="A20" s="1"/>
      <c r="B20" s="1"/>
      <c r="C20" s="1" t="s">
        <v>14</v>
      </c>
      <c r="D20" s="1"/>
      <c r="E20" s="3">
        <v>32981.980000000003</v>
      </c>
      <c r="F20" s="3">
        <v>12000</v>
      </c>
      <c r="H20" s="15">
        <f>ROUND(+E20/9*12,0)-2000</f>
        <v>41976</v>
      </c>
      <c r="I20" s="15">
        <f t="shared" si="1"/>
        <v>29976</v>
      </c>
      <c r="K20" s="15">
        <v>90000</v>
      </c>
    </row>
    <row r="21" spans="1:11" x14ac:dyDescent="0.25">
      <c r="A21" s="1"/>
      <c r="B21" s="1"/>
      <c r="C21" s="1" t="s">
        <v>15</v>
      </c>
      <c r="D21" s="1"/>
      <c r="E21" s="3">
        <v>20684.2</v>
      </c>
      <c r="F21" s="3"/>
      <c r="H21" s="15">
        <v>20684</v>
      </c>
      <c r="I21" s="15">
        <f t="shared" si="1"/>
        <v>20684</v>
      </c>
      <c r="K21" s="15">
        <v>110000</v>
      </c>
    </row>
    <row r="22" spans="1:11" x14ac:dyDescent="0.25">
      <c r="A22" s="1"/>
      <c r="B22" s="1"/>
      <c r="C22" s="1" t="s">
        <v>16</v>
      </c>
      <c r="D22" s="1"/>
      <c r="E22" s="3">
        <v>100</v>
      </c>
      <c r="F22" s="3"/>
      <c r="H22" s="15">
        <f t="shared" si="0"/>
        <v>133</v>
      </c>
      <c r="I22" s="15">
        <f t="shared" si="1"/>
        <v>133</v>
      </c>
      <c r="K22" s="15">
        <f t="shared" si="2"/>
        <v>133</v>
      </c>
    </row>
    <row r="23" spans="1:11" x14ac:dyDescent="0.25">
      <c r="A23" s="1"/>
      <c r="B23" s="1"/>
      <c r="C23" s="1" t="s">
        <v>17</v>
      </c>
      <c r="D23" s="1"/>
      <c r="E23" s="3">
        <v>6074.5</v>
      </c>
      <c r="F23" s="3">
        <v>3000</v>
      </c>
      <c r="H23" s="15">
        <f t="shared" si="0"/>
        <v>8099</v>
      </c>
      <c r="I23" s="15">
        <f t="shared" si="1"/>
        <v>5099</v>
      </c>
      <c r="K23" s="15">
        <v>15000</v>
      </c>
    </row>
    <row r="24" spans="1:11" ht="15.75" thickBot="1" x14ac:dyDescent="0.3">
      <c r="A24" s="1"/>
      <c r="B24" s="1"/>
      <c r="C24" s="1"/>
      <c r="D24" s="1"/>
      <c r="E24" s="4">
        <v>45150.85</v>
      </c>
      <c r="F24" s="4"/>
      <c r="H24" s="16">
        <v>45151</v>
      </c>
      <c r="I24" s="16">
        <f t="shared" si="1"/>
        <v>45151</v>
      </c>
      <c r="K24" s="16"/>
    </row>
    <row r="25" spans="1:11" x14ac:dyDescent="0.25">
      <c r="A25" s="1"/>
      <c r="B25" s="1" t="s">
        <v>18</v>
      </c>
      <c r="C25" s="1"/>
      <c r="D25" s="1"/>
      <c r="E25" s="3">
        <f>ROUND(SUM(E5:E24),5)</f>
        <v>1143423</v>
      </c>
      <c r="F25" s="3">
        <f>ROUND(SUM(F5:F24),5)</f>
        <v>1203134</v>
      </c>
      <c r="H25" s="18">
        <f>ROUND(SUM(H5:H24),5)</f>
        <v>1468990</v>
      </c>
      <c r="I25" s="18">
        <f>ROUND(SUM(I5:I24),5)</f>
        <v>265856</v>
      </c>
      <c r="K25" s="18">
        <f>ROUND(SUM(K5:K24),5)</f>
        <v>2464652</v>
      </c>
    </row>
    <row r="26" spans="1:11" x14ac:dyDescent="0.25">
      <c r="A26" s="1"/>
      <c r="B26" s="1" t="s">
        <v>19</v>
      </c>
      <c r="C26" s="1"/>
      <c r="D26" s="1"/>
      <c r="E26" s="3"/>
      <c r="F26" s="3"/>
      <c r="H26" s="18"/>
      <c r="I26" s="18"/>
      <c r="K26" s="18"/>
    </row>
    <row r="27" spans="1:11" x14ac:dyDescent="0.25">
      <c r="A27" s="1"/>
      <c r="B27" s="1"/>
      <c r="C27" s="1" t="s">
        <v>20</v>
      </c>
      <c r="D27" s="1"/>
      <c r="E27" s="3"/>
      <c r="F27" s="3"/>
      <c r="H27" s="18"/>
      <c r="I27" s="18"/>
      <c r="K27" s="18"/>
    </row>
    <row r="28" spans="1:11" x14ac:dyDescent="0.25">
      <c r="A28" s="1"/>
      <c r="B28" s="1"/>
      <c r="C28" s="1"/>
      <c r="D28" s="1" t="s">
        <v>21</v>
      </c>
      <c r="E28" s="3">
        <v>338030.28</v>
      </c>
      <c r="F28" s="3">
        <v>520000</v>
      </c>
      <c r="H28" s="15">
        <f>ROUND(+E28/9*12,0)+52002</f>
        <v>502709</v>
      </c>
      <c r="I28" s="15">
        <f t="shared" ref="I28:I42" si="3">+H28-F28</f>
        <v>-17291</v>
      </c>
      <c r="K28" s="15">
        <v>900000</v>
      </c>
    </row>
    <row r="29" spans="1:11" x14ac:dyDescent="0.25">
      <c r="A29" s="1"/>
      <c r="B29" s="1"/>
      <c r="C29" s="1"/>
      <c r="D29" s="1" t="s">
        <v>22</v>
      </c>
      <c r="E29" s="3">
        <v>34800</v>
      </c>
      <c r="F29" s="3">
        <v>45000</v>
      </c>
      <c r="H29" s="15">
        <f t="shared" ref="H29:H40" si="4">ROUND(+E29/9*12,0)</f>
        <v>46400</v>
      </c>
      <c r="I29" s="15">
        <f t="shared" si="3"/>
        <v>1400</v>
      </c>
      <c r="K29" s="15">
        <v>40000</v>
      </c>
    </row>
    <row r="30" spans="1:11" x14ac:dyDescent="0.25">
      <c r="A30" s="1"/>
      <c r="B30" s="1"/>
      <c r="C30" s="1"/>
      <c r="D30" s="1" t="s">
        <v>23</v>
      </c>
      <c r="E30" s="3">
        <v>35444.25</v>
      </c>
      <c r="F30" s="3">
        <v>20000</v>
      </c>
      <c r="H30" s="15">
        <f t="shared" si="4"/>
        <v>47259</v>
      </c>
      <c r="I30" s="15">
        <f t="shared" si="3"/>
        <v>27259</v>
      </c>
      <c r="K30" s="15">
        <v>70000</v>
      </c>
    </row>
    <row r="31" spans="1:11" x14ac:dyDescent="0.25">
      <c r="A31" s="1"/>
      <c r="B31" s="1"/>
      <c r="C31" s="1"/>
      <c r="D31" s="1" t="s">
        <v>24</v>
      </c>
      <c r="E31" s="3">
        <v>11700</v>
      </c>
      <c r="F31" s="3"/>
      <c r="H31" s="15">
        <f t="shared" si="4"/>
        <v>15600</v>
      </c>
      <c r="I31" s="15">
        <f t="shared" si="3"/>
        <v>15600</v>
      </c>
      <c r="K31" s="15">
        <v>0</v>
      </c>
    </row>
    <row r="32" spans="1:11" x14ac:dyDescent="0.25">
      <c r="A32" s="1"/>
      <c r="B32" s="1"/>
      <c r="C32" s="1"/>
      <c r="D32" s="1" t="s">
        <v>25</v>
      </c>
      <c r="E32" s="3">
        <v>43337.120000000003</v>
      </c>
      <c r="F32" s="3">
        <v>44000</v>
      </c>
      <c r="H32" s="15">
        <f>ROUND(+E32/9*12,0)+4120</f>
        <v>61903</v>
      </c>
      <c r="I32" s="15">
        <f t="shared" si="3"/>
        <v>17903</v>
      </c>
      <c r="K32" s="15">
        <v>166230</v>
      </c>
    </row>
    <row r="33" spans="1:11" x14ac:dyDescent="0.25">
      <c r="A33" s="1"/>
      <c r="B33" s="1"/>
      <c r="C33" s="1"/>
      <c r="D33" s="1" t="s">
        <v>26</v>
      </c>
      <c r="E33" s="3">
        <v>30499.22</v>
      </c>
      <c r="F33" s="3">
        <v>44750</v>
      </c>
      <c r="H33" s="15">
        <f>ROUND(+E33/9*12,0)+4000</f>
        <v>44666</v>
      </c>
      <c r="I33" s="15">
        <f t="shared" si="3"/>
        <v>-84</v>
      </c>
      <c r="K33" s="15">
        <v>70000</v>
      </c>
    </row>
    <row r="34" spans="1:11" x14ac:dyDescent="0.25">
      <c r="A34" s="1"/>
      <c r="B34" s="1"/>
      <c r="C34" s="1"/>
      <c r="D34" s="1" t="s">
        <v>27</v>
      </c>
      <c r="E34" s="3">
        <v>118.31</v>
      </c>
      <c r="F34" s="3">
        <v>1000</v>
      </c>
      <c r="H34" s="15">
        <f t="shared" si="4"/>
        <v>158</v>
      </c>
      <c r="I34" s="15">
        <f t="shared" si="3"/>
        <v>-842</v>
      </c>
      <c r="K34" s="15">
        <f t="shared" ref="K34:K40" si="5">+H34</f>
        <v>158</v>
      </c>
    </row>
    <row r="35" spans="1:11" x14ac:dyDescent="0.25">
      <c r="A35" s="1"/>
      <c r="B35" s="1"/>
      <c r="C35" s="1"/>
      <c r="D35" s="1" t="s">
        <v>28</v>
      </c>
      <c r="E35" s="3">
        <v>3333.25</v>
      </c>
      <c r="F35" s="3">
        <v>6500</v>
      </c>
      <c r="H35" s="15">
        <f t="shared" si="4"/>
        <v>4444</v>
      </c>
      <c r="I35" s="15">
        <f t="shared" si="3"/>
        <v>-2056</v>
      </c>
      <c r="K35" s="15">
        <v>7000</v>
      </c>
    </row>
    <row r="36" spans="1:11" x14ac:dyDescent="0.25">
      <c r="A36" s="1"/>
      <c r="B36" s="1"/>
      <c r="C36" s="1"/>
      <c r="D36" s="1" t="s">
        <v>29</v>
      </c>
      <c r="E36" s="3">
        <v>4954.63</v>
      </c>
      <c r="F36" s="3">
        <v>6000</v>
      </c>
      <c r="H36" s="15">
        <f t="shared" si="4"/>
        <v>6606</v>
      </c>
      <c r="I36" s="15">
        <f t="shared" si="3"/>
        <v>606</v>
      </c>
      <c r="K36" s="15">
        <v>20000</v>
      </c>
    </row>
    <row r="37" spans="1:11" x14ac:dyDescent="0.25">
      <c r="A37" s="1"/>
      <c r="B37" s="1"/>
      <c r="C37" s="1"/>
      <c r="D37" s="1" t="s">
        <v>30</v>
      </c>
      <c r="E37" s="3">
        <v>14576.41</v>
      </c>
      <c r="F37" s="3">
        <v>15000</v>
      </c>
      <c r="H37" s="15">
        <f t="shared" si="4"/>
        <v>19435</v>
      </c>
      <c r="I37" s="15">
        <f t="shared" si="3"/>
        <v>4435</v>
      </c>
      <c r="K37" s="15">
        <v>20000</v>
      </c>
    </row>
    <row r="38" spans="1:11" x14ac:dyDescent="0.25">
      <c r="A38" s="1"/>
      <c r="B38" s="1"/>
      <c r="C38" s="1"/>
      <c r="D38" s="1" t="s">
        <v>31</v>
      </c>
      <c r="E38" s="3">
        <v>2331</v>
      </c>
      <c r="F38" s="3">
        <v>2120</v>
      </c>
      <c r="H38" s="15">
        <v>2331</v>
      </c>
      <c r="I38" s="15">
        <f t="shared" si="3"/>
        <v>211</v>
      </c>
      <c r="K38" s="15">
        <v>3800</v>
      </c>
    </row>
    <row r="39" spans="1:11" x14ac:dyDescent="0.25">
      <c r="A39" s="1"/>
      <c r="B39" s="1"/>
      <c r="C39" s="1"/>
      <c r="D39" s="1" t="s">
        <v>32</v>
      </c>
      <c r="E39" s="3">
        <v>2161.5</v>
      </c>
      <c r="F39" s="3">
        <v>3000</v>
      </c>
      <c r="H39" s="15">
        <f t="shared" si="4"/>
        <v>2882</v>
      </c>
      <c r="I39" s="15">
        <f t="shared" si="3"/>
        <v>-118</v>
      </c>
      <c r="K39" s="15">
        <v>12000</v>
      </c>
    </row>
    <row r="40" spans="1:11" x14ac:dyDescent="0.25">
      <c r="A40" s="1"/>
      <c r="B40" s="1"/>
      <c r="C40" s="1"/>
      <c r="D40" s="1" t="s">
        <v>33</v>
      </c>
      <c r="E40" s="3">
        <v>7177.3</v>
      </c>
      <c r="F40" s="3">
        <v>5000</v>
      </c>
      <c r="H40" s="15">
        <f t="shared" si="4"/>
        <v>9570</v>
      </c>
      <c r="I40" s="15">
        <f t="shared" si="3"/>
        <v>4570</v>
      </c>
      <c r="K40" s="15">
        <f t="shared" si="5"/>
        <v>9570</v>
      </c>
    </row>
    <row r="41" spans="1:11" x14ac:dyDescent="0.25">
      <c r="A41" s="1"/>
      <c r="B41" s="1"/>
      <c r="C41" s="1"/>
      <c r="D41" s="1" t="s">
        <v>34</v>
      </c>
      <c r="E41" s="3">
        <v>8917.4599999999991</v>
      </c>
      <c r="F41" s="3"/>
      <c r="H41" s="15">
        <v>8917</v>
      </c>
      <c r="I41" s="15">
        <f t="shared" si="3"/>
        <v>8917</v>
      </c>
      <c r="K41" s="15">
        <v>3500</v>
      </c>
    </row>
    <row r="42" spans="1:11" ht="15.75" thickBot="1" x14ac:dyDescent="0.3">
      <c r="A42" s="1"/>
      <c r="B42" s="1"/>
      <c r="C42" s="1"/>
      <c r="D42" s="1" t="s">
        <v>35</v>
      </c>
      <c r="E42" s="4">
        <v>405</v>
      </c>
      <c r="F42" s="4"/>
      <c r="H42" s="17">
        <v>405</v>
      </c>
      <c r="I42" s="17">
        <f t="shared" si="3"/>
        <v>405</v>
      </c>
      <c r="K42" s="17">
        <v>8000</v>
      </c>
    </row>
    <row r="43" spans="1:11" x14ac:dyDescent="0.25">
      <c r="A43" s="1"/>
      <c r="B43" s="1"/>
      <c r="C43" s="1" t="s">
        <v>36</v>
      </c>
      <c r="D43" s="1"/>
      <c r="E43" s="3">
        <f>ROUND(SUM(E27:E42),5)</f>
        <v>537785.73</v>
      </c>
      <c r="F43" s="3">
        <f>ROUND(SUM(F27:F42),5)</f>
        <v>712370</v>
      </c>
      <c r="H43" s="18">
        <f>ROUND(SUM(H27:H42),5)</f>
        <v>773285</v>
      </c>
      <c r="I43" s="18">
        <f>ROUND(SUM(I27:I42),5)</f>
        <v>60915</v>
      </c>
      <c r="K43" s="18">
        <f>ROUND(SUM(K27:K42),5)</f>
        <v>1330258</v>
      </c>
    </row>
    <row r="44" spans="1:11" x14ac:dyDescent="0.25">
      <c r="A44" s="1"/>
      <c r="B44" s="1"/>
      <c r="C44" s="1" t="s">
        <v>37</v>
      </c>
      <c r="D44" s="1"/>
      <c r="E44" s="3"/>
      <c r="F44" s="3"/>
      <c r="H44" s="18"/>
      <c r="I44" s="18"/>
      <c r="K44" s="18"/>
    </row>
    <row r="45" spans="1:11" x14ac:dyDescent="0.25">
      <c r="A45" s="1"/>
      <c r="B45" s="1"/>
      <c r="C45" s="1"/>
      <c r="D45" s="1" t="s">
        <v>38</v>
      </c>
      <c r="E45" s="3">
        <v>23990.400000000001</v>
      </c>
      <c r="F45" s="3">
        <v>30000</v>
      </c>
      <c r="H45" s="15">
        <f t="shared" ref="H45:H48" si="6">ROUND(+E45/9*12,0)</f>
        <v>31987</v>
      </c>
      <c r="I45" s="15">
        <f t="shared" ref="I45:I48" si="7">+H45-F45</f>
        <v>1987</v>
      </c>
      <c r="K45" s="15">
        <v>5000</v>
      </c>
    </row>
    <row r="46" spans="1:11" x14ac:dyDescent="0.25">
      <c r="A46" s="1"/>
      <c r="B46" s="1"/>
      <c r="C46" s="1"/>
      <c r="D46" s="1" t="s">
        <v>25</v>
      </c>
      <c r="E46" s="3">
        <v>1900.01</v>
      </c>
      <c r="F46" s="3">
        <v>2250</v>
      </c>
      <c r="H46" s="15">
        <f t="shared" si="6"/>
        <v>2533</v>
      </c>
      <c r="I46" s="15">
        <f t="shared" si="7"/>
        <v>283</v>
      </c>
      <c r="K46" s="15">
        <v>200</v>
      </c>
    </row>
    <row r="47" spans="1:11" x14ac:dyDescent="0.25">
      <c r="A47" s="1"/>
      <c r="B47" s="1"/>
      <c r="C47" s="1"/>
      <c r="D47" s="1" t="s">
        <v>39</v>
      </c>
      <c r="E47" s="3">
        <v>1732.54</v>
      </c>
      <c r="F47" s="3">
        <v>2200</v>
      </c>
      <c r="H47" s="15">
        <f t="shared" si="6"/>
        <v>2310</v>
      </c>
      <c r="I47" s="15">
        <f t="shared" si="7"/>
        <v>110</v>
      </c>
      <c r="K47" s="15">
        <v>150</v>
      </c>
    </row>
    <row r="48" spans="1:11" ht="15.75" thickBot="1" x14ac:dyDescent="0.3">
      <c r="A48" s="1"/>
      <c r="B48" s="1"/>
      <c r="C48" s="1"/>
      <c r="D48" s="1" t="s">
        <v>40</v>
      </c>
      <c r="E48" s="4">
        <v>11.89</v>
      </c>
      <c r="F48" s="4">
        <v>100</v>
      </c>
      <c r="H48" s="17">
        <f t="shared" si="6"/>
        <v>16</v>
      </c>
      <c r="I48" s="17">
        <f t="shared" si="7"/>
        <v>-84</v>
      </c>
      <c r="K48" s="17">
        <f t="shared" ref="K48" si="8">+H48</f>
        <v>16</v>
      </c>
    </row>
    <row r="49" spans="1:11" x14ac:dyDescent="0.25">
      <c r="A49" s="1"/>
      <c r="B49" s="1"/>
      <c r="C49" s="1" t="s">
        <v>41</v>
      </c>
      <c r="D49" s="1"/>
      <c r="E49" s="3">
        <f>ROUND(SUM(E44:E48),5)</f>
        <v>27634.84</v>
      </c>
      <c r="F49" s="3">
        <f>ROUND(SUM(F44:F48),5)</f>
        <v>34550</v>
      </c>
      <c r="H49" s="18">
        <f>ROUND(SUM(H44:H48),5)</f>
        <v>36846</v>
      </c>
      <c r="I49" s="18">
        <f>ROUND(SUM(I44:I48),5)</f>
        <v>2296</v>
      </c>
      <c r="K49" s="18">
        <f>ROUND(SUM(K44:K48),5)</f>
        <v>5366</v>
      </c>
    </row>
    <row r="50" spans="1:11" x14ac:dyDescent="0.25">
      <c r="A50" s="1"/>
      <c r="B50" s="1"/>
      <c r="C50" s="1" t="s">
        <v>42</v>
      </c>
      <c r="D50" s="1"/>
      <c r="E50" s="3"/>
      <c r="F50" s="3"/>
      <c r="H50" s="18"/>
      <c r="I50" s="18"/>
      <c r="K50" s="18"/>
    </row>
    <row r="51" spans="1:11" x14ac:dyDescent="0.25">
      <c r="A51" s="1"/>
      <c r="B51" s="1"/>
      <c r="C51" s="1"/>
      <c r="D51" s="1" t="s">
        <v>43</v>
      </c>
      <c r="E51" s="3">
        <v>35580</v>
      </c>
      <c r="F51" s="3">
        <v>29000</v>
      </c>
      <c r="H51" s="15">
        <f t="shared" ref="H51:H58" si="9">ROUND(+E51/9*12,0)</f>
        <v>47440</v>
      </c>
      <c r="I51" s="15">
        <f t="shared" ref="I51:I58" si="10">+H51-F51</f>
        <v>18440</v>
      </c>
      <c r="K51" s="15">
        <v>50000</v>
      </c>
    </row>
    <row r="52" spans="1:11" x14ac:dyDescent="0.25">
      <c r="A52" s="1"/>
      <c r="B52" s="1"/>
      <c r="C52" s="1"/>
      <c r="D52" s="1" t="s">
        <v>44</v>
      </c>
      <c r="E52" s="3">
        <v>4664</v>
      </c>
      <c r="F52" s="3"/>
      <c r="H52" s="15">
        <f t="shared" si="9"/>
        <v>6219</v>
      </c>
      <c r="I52" s="15">
        <f t="shared" si="10"/>
        <v>6219</v>
      </c>
      <c r="K52" s="15">
        <v>100000</v>
      </c>
    </row>
    <row r="53" spans="1:11" x14ac:dyDescent="0.25">
      <c r="A53" s="1"/>
      <c r="B53" s="1"/>
      <c r="C53" s="1"/>
      <c r="D53" s="1" t="s">
        <v>25</v>
      </c>
      <c r="E53" s="3">
        <v>1347.84</v>
      </c>
      <c r="F53" s="3"/>
      <c r="H53" s="15">
        <f t="shared" si="9"/>
        <v>1797</v>
      </c>
      <c r="I53" s="15">
        <f t="shared" si="10"/>
        <v>1797</v>
      </c>
      <c r="K53" s="15">
        <v>5200</v>
      </c>
    </row>
    <row r="54" spans="1:11" x14ac:dyDescent="0.25">
      <c r="A54" s="1"/>
      <c r="B54" s="1"/>
      <c r="C54" s="1"/>
      <c r="D54" s="1" t="s">
        <v>26</v>
      </c>
      <c r="E54" s="3">
        <v>3079.16</v>
      </c>
      <c r="F54" s="3">
        <v>2200</v>
      </c>
      <c r="H54" s="15">
        <f t="shared" si="9"/>
        <v>4106</v>
      </c>
      <c r="I54" s="15">
        <f t="shared" si="10"/>
        <v>1906</v>
      </c>
      <c r="K54" s="15">
        <v>2300</v>
      </c>
    </row>
    <row r="55" spans="1:11" x14ac:dyDescent="0.25">
      <c r="A55" s="1"/>
      <c r="B55" s="1"/>
      <c r="C55" s="1"/>
      <c r="D55" s="1" t="s">
        <v>27</v>
      </c>
      <c r="E55" s="3">
        <v>26.67</v>
      </c>
      <c r="F55" s="3"/>
      <c r="H55" s="15">
        <f t="shared" si="9"/>
        <v>36</v>
      </c>
      <c r="I55" s="15">
        <f t="shared" si="10"/>
        <v>36</v>
      </c>
      <c r="K55" s="15">
        <f t="shared" ref="K55:K58" si="11">+H55</f>
        <v>36</v>
      </c>
    </row>
    <row r="56" spans="1:11" x14ac:dyDescent="0.25">
      <c r="A56" s="1"/>
      <c r="B56" s="1"/>
      <c r="C56" s="1"/>
      <c r="D56" s="1" t="s">
        <v>28</v>
      </c>
      <c r="E56" s="3">
        <v>18018.95</v>
      </c>
      <c r="F56" s="3">
        <v>22000</v>
      </c>
      <c r="H56" s="15">
        <f t="shared" si="9"/>
        <v>24025</v>
      </c>
      <c r="I56" s="15">
        <f t="shared" si="10"/>
        <v>2025</v>
      </c>
      <c r="K56" s="15">
        <v>18000</v>
      </c>
    </row>
    <row r="57" spans="1:11" x14ac:dyDescent="0.25">
      <c r="A57" s="1"/>
      <c r="B57" s="1"/>
      <c r="C57" s="1"/>
      <c r="D57" s="1" t="s">
        <v>45</v>
      </c>
      <c r="E57" s="3">
        <v>17220.75</v>
      </c>
      <c r="F57" s="3">
        <v>15000</v>
      </c>
      <c r="H57" s="15">
        <f t="shared" si="9"/>
        <v>22961</v>
      </c>
      <c r="I57" s="15">
        <f t="shared" si="10"/>
        <v>7961</v>
      </c>
      <c r="K57" s="15">
        <v>25000</v>
      </c>
    </row>
    <row r="58" spans="1:11" ht="15.75" thickBot="1" x14ac:dyDescent="0.3">
      <c r="A58" s="1"/>
      <c r="B58" s="1"/>
      <c r="C58" s="1"/>
      <c r="D58" s="1" t="s">
        <v>46</v>
      </c>
      <c r="E58" s="4">
        <v>1537.42</v>
      </c>
      <c r="F58" s="4"/>
      <c r="H58" s="17">
        <f t="shared" si="9"/>
        <v>2050</v>
      </c>
      <c r="I58" s="17">
        <f t="shared" si="10"/>
        <v>2050</v>
      </c>
      <c r="K58" s="17">
        <f t="shared" si="11"/>
        <v>2050</v>
      </c>
    </row>
    <row r="59" spans="1:11" x14ac:dyDescent="0.25">
      <c r="A59" s="1"/>
      <c r="B59" s="1"/>
      <c r="C59" s="1" t="s">
        <v>47</v>
      </c>
      <c r="D59" s="1"/>
      <c r="E59" s="3">
        <f>ROUND(SUM(E50:E58),5)</f>
        <v>81474.789999999994</v>
      </c>
      <c r="F59" s="3">
        <f>ROUND(SUM(F50:F58),5)</f>
        <v>68200</v>
      </c>
      <c r="H59" s="18">
        <f>ROUND(SUM(H50:H58),5)</f>
        <v>108634</v>
      </c>
      <c r="I59" s="18">
        <f>ROUND(SUM(I50:I58),5)</f>
        <v>40434</v>
      </c>
      <c r="K59" s="18">
        <f>ROUND(SUM(K50:K58),5)</f>
        <v>202586</v>
      </c>
    </row>
    <row r="60" spans="1:11" x14ac:dyDescent="0.25">
      <c r="A60" s="1"/>
      <c r="B60" s="1"/>
      <c r="C60" s="1" t="s">
        <v>48</v>
      </c>
      <c r="D60" s="1"/>
      <c r="E60" s="3"/>
      <c r="F60" s="3"/>
      <c r="H60" s="18"/>
      <c r="I60" s="18"/>
      <c r="K60" s="18"/>
    </row>
    <row r="61" spans="1:11" x14ac:dyDescent="0.25">
      <c r="A61" s="1"/>
      <c r="B61" s="1"/>
      <c r="C61" s="1"/>
      <c r="D61" s="1" t="s">
        <v>49</v>
      </c>
      <c r="E61" s="3">
        <v>320</v>
      </c>
      <c r="F61" s="3">
        <v>2300</v>
      </c>
      <c r="H61" s="15">
        <f t="shared" ref="H61:H62" si="12">ROUND(+E61/9*12,0)</f>
        <v>427</v>
      </c>
      <c r="I61" s="15">
        <f t="shared" ref="I61:I62" si="13">+H61-F61</f>
        <v>-1873</v>
      </c>
      <c r="K61" s="15">
        <f t="shared" ref="K61:K62" si="14">+H61</f>
        <v>427</v>
      </c>
    </row>
    <row r="62" spans="1:11" ht="15.75" thickBot="1" x14ac:dyDescent="0.3">
      <c r="A62" s="1"/>
      <c r="B62" s="1"/>
      <c r="C62" s="1"/>
      <c r="D62" s="1" t="s">
        <v>50</v>
      </c>
      <c r="E62" s="4">
        <v>24.48</v>
      </c>
      <c r="F62" s="4">
        <v>180</v>
      </c>
      <c r="H62" s="17">
        <f t="shared" si="12"/>
        <v>33</v>
      </c>
      <c r="I62" s="17">
        <f t="shared" si="13"/>
        <v>-147</v>
      </c>
      <c r="K62" s="17">
        <f t="shared" si="14"/>
        <v>33</v>
      </c>
    </row>
    <row r="63" spans="1:11" x14ac:dyDescent="0.25">
      <c r="A63" s="1"/>
      <c r="B63" s="1"/>
      <c r="C63" s="1" t="s">
        <v>51</v>
      </c>
      <c r="D63" s="1"/>
      <c r="E63" s="3">
        <f>ROUND(SUM(E60:E62),5)</f>
        <v>344.48</v>
      </c>
      <c r="F63" s="3">
        <f>ROUND(SUM(F60:F62),5)</f>
        <v>2480</v>
      </c>
      <c r="H63" s="18">
        <f>ROUND(SUM(H60:H62),5)</f>
        <v>460</v>
      </c>
      <c r="I63" s="18">
        <f>ROUND(SUM(I60:I62),5)</f>
        <v>-2020</v>
      </c>
      <c r="K63" s="18">
        <f>ROUND(SUM(K60:K62),5)</f>
        <v>460</v>
      </c>
    </row>
    <row r="64" spans="1:11" x14ac:dyDescent="0.25">
      <c r="A64" s="1"/>
      <c r="B64" s="1"/>
      <c r="C64" s="1" t="s">
        <v>52</v>
      </c>
      <c r="D64" s="1"/>
      <c r="E64" s="3"/>
      <c r="F64" s="3"/>
      <c r="H64" s="18"/>
      <c r="I64" s="18"/>
      <c r="K64" s="18"/>
    </row>
    <row r="65" spans="1:11" x14ac:dyDescent="0.25">
      <c r="A65" s="1"/>
      <c r="B65" s="1"/>
      <c r="C65" s="1"/>
      <c r="D65" s="1" t="s">
        <v>53</v>
      </c>
      <c r="E65" s="3">
        <v>0</v>
      </c>
      <c r="F65" s="3">
        <v>500</v>
      </c>
      <c r="H65" s="15">
        <f t="shared" ref="H65:H66" si="15">ROUND(+E65/9*12,0)</f>
        <v>0</v>
      </c>
      <c r="I65" s="15">
        <f t="shared" ref="I65:I66" si="16">+H65-F65</f>
        <v>-500</v>
      </c>
      <c r="K65" s="15">
        <f t="shared" ref="K65:K66" si="17">+H65</f>
        <v>0</v>
      </c>
    </row>
    <row r="66" spans="1:11" ht="15.75" thickBot="1" x14ac:dyDescent="0.3">
      <c r="A66" s="1"/>
      <c r="B66" s="1"/>
      <c r="C66" s="1"/>
      <c r="D66" s="1" t="s">
        <v>26</v>
      </c>
      <c r="E66" s="4">
        <v>0</v>
      </c>
      <c r="F66" s="4">
        <v>40</v>
      </c>
      <c r="H66" s="17">
        <f t="shared" si="15"/>
        <v>0</v>
      </c>
      <c r="I66" s="17">
        <f t="shared" si="16"/>
        <v>-40</v>
      </c>
      <c r="K66" s="17">
        <f t="shared" si="17"/>
        <v>0</v>
      </c>
    </row>
    <row r="67" spans="1:11" x14ac:dyDescent="0.25">
      <c r="A67" s="1"/>
      <c r="B67" s="1"/>
      <c r="C67" s="1" t="s">
        <v>54</v>
      </c>
      <c r="D67" s="1"/>
      <c r="E67" s="3">
        <f>ROUND(SUM(E64:E66),5)</f>
        <v>0</v>
      </c>
      <c r="F67" s="3">
        <f>ROUND(SUM(F64:F66),5)</f>
        <v>540</v>
      </c>
      <c r="H67" s="18">
        <f>ROUND(SUM(H64:H66),5)</f>
        <v>0</v>
      </c>
      <c r="I67" s="18">
        <f>ROUND(SUM(I64:I66),5)</f>
        <v>-540</v>
      </c>
      <c r="K67" s="18">
        <f>ROUND(SUM(K64:K66),5)</f>
        <v>0</v>
      </c>
    </row>
    <row r="68" spans="1:11" x14ac:dyDescent="0.25">
      <c r="A68" s="1"/>
      <c r="B68" s="1"/>
      <c r="C68" s="1" t="s">
        <v>55</v>
      </c>
      <c r="D68" s="1"/>
      <c r="E68" s="3"/>
      <c r="F68" s="3"/>
      <c r="H68" s="18"/>
      <c r="I68" s="18"/>
      <c r="K68" s="18"/>
    </row>
    <row r="69" spans="1:11" x14ac:dyDescent="0.25">
      <c r="A69" s="1"/>
      <c r="B69" s="1"/>
      <c r="C69" s="1"/>
      <c r="D69" s="1" t="s">
        <v>56</v>
      </c>
      <c r="E69" s="3">
        <v>91875.06</v>
      </c>
      <c r="F69" s="3">
        <v>120000</v>
      </c>
      <c r="H69" s="15">
        <f t="shared" ref="H69:H81" si="18">ROUND(+E69/9*12,0)</f>
        <v>122500</v>
      </c>
      <c r="I69" s="15">
        <f t="shared" ref="I69:I81" si="19">+H69-F69</f>
        <v>2500</v>
      </c>
      <c r="K69" s="15">
        <v>320000</v>
      </c>
    </row>
    <row r="70" spans="1:11" x14ac:dyDescent="0.25">
      <c r="A70" s="1"/>
      <c r="B70" s="1"/>
      <c r="C70" s="1"/>
      <c r="D70" s="1" t="s">
        <v>57</v>
      </c>
      <c r="E70" s="3">
        <v>19600</v>
      </c>
      <c r="F70" s="3">
        <v>24000</v>
      </c>
      <c r="H70" s="15">
        <f t="shared" si="18"/>
        <v>26133</v>
      </c>
      <c r="I70" s="15">
        <f t="shared" si="19"/>
        <v>2133</v>
      </c>
      <c r="K70" s="15">
        <v>50000</v>
      </c>
    </row>
    <row r="71" spans="1:11" x14ac:dyDescent="0.25">
      <c r="A71" s="1"/>
      <c r="B71" s="1"/>
      <c r="C71" s="1"/>
      <c r="D71" s="1" t="s">
        <v>58</v>
      </c>
      <c r="E71" s="3">
        <v>1300</v>
      </c>
      <c r="F71" s="3"/>
      <c r="H71" s="15">
        <v>1300</v>
      </c>
      <c r="I71" s="15">
        <f t="shared" si="19"/>
        <v>1300</v>
      </c>
      <c r="K71" s="15">
        <v>0</v>
      </c>
    </row>
    <row r="72" spans="1:11" x14ac:dyDescent="0.25">
      <c r="A72" s="1"/>
      <c r="B72" s="1"/>
      <c r="C72" s="1"/>
      <c r="D72" s="1" t="s">
        <v>25</v>
      </c>
      <c r="E72" s="3">
        <v>8828.73</v>
      </c>
      <c r="F72" s="3">
        <v>11000</v>
      </c>
      <c r="H72" s="15">
        <f t="shared" si="18"/>
        <v>11772</v>
      </c>
      <c r="I72" s="15">
        <f t="shared" si="19"/>
        <v>772</v>
      </c>
      <c r="K72" s="15">
        <v>27000</v>
      </c>
    </row>
    <row r="73" spans="1:11" x14ac:dyDescent="0.25">
      <c r="A73" s="1"/>
      <c r="B73" s="1"/>
      <c r="C73" s="1"/>
      <c r="D73" s="1" t="s">
        <v>26</v>
      </c>
      <c r="E73" s="3">
        <v>8613.49</v>
      </c>
      <c r="F73" s="3">
        <v>11000</v>
      </c>
      <c r="H73" s="15">
        <f t="shared" si="18"/>
        <v>11485</v>
      </c>
      <c r="I73" s="15">
        <f t="shared" si="19"/>
        <v>485</v>
      </c>
      <c r="K73" s="15">
        <v>68339</v>
      </c>
    </row>
    <row r="74" spans="1:11" x14ac:dyDescent="0.25">
      <c r="A74" s="1"/>
      <c r="B74" s="1"/>
      <c r="C74" s="1"/>
      <c r="D74" s="1" t="s">
        <v>59</v>
      </c>
      <c r="E74" s="3">
        <v>38</v>
      </c>
      <c r="F74" s="3">
        <v>40</v>
      </c>
      <c r="H74" s="15">
        <f t="shared" si="18"/>
        <v>51</v>
      </c>
      <c r="I74" s="15">
        <f t="shared" si="19"/>
        <v>11</v>
      </c>
      <c r="K74" s="15">
        <f t="shared" ref="K74:K79" si="20">+H74</f>
        <v>51</v>
      </c>
    </row>
    <row r="75" spans="1:11" x14ac:dyDescent="0.25">
      <c r="A75" s="1"/>
      <c r="B75" s="1"/>
      <c r="C75" s="1"/>
      <c r="D75" s="1" t="s">
        <v>28</v>
      </c>
      <c r="E75" s="3">
        <v>2900</v>
      </c>
      <c r="F75" s="3">
        <v>2000</v>
      </c>
      <c r="H75" s="15">
        <f t="shared" si="18"/>
        <v>3867</v>
      </c>
      <c r="I75" s="15">
        <f t="shared" si="19"/>
        <v>1867</v>
      </c>
      <c r="K75" s="15">
        <f t="shared" si="20"/>
        <v>3867</v>
      </c>
    </row>
    <row r="76" spans="1:11" x14ac:dyDescent="0.25">
      <c r="A76" s="1"/>
      <c r="B76" s="1"/>
      <c r="C76" s="1"/>
      <c r="D76" s="1" t="s">
        <v>60</v>
      </c>
      <c r="E76" s="3">
        <v>1805.26</v>
      </c>
      <c r="F76" s="3"/>
      <c r="H76" s="15">
        <f t="shared" si="18"/>
        <v>2407</v>
      </c>
      <c r="I76" s="15">
        <f t="shared" si="19"/>
        <v>2407</v>
      </c>
      <c r="K76" s="15">
        <f t="shared" si="20"/>
        <v>2407</v>
      </c>
    </row>
    <row r="77" spans="1:11" x14ac:dyDescent="0.25">
      <c r="A77" s="1"/>
      <c r="B77" s="1"/>
      <c r="C77" s="1"/>
      <c r="D77" s="1" t="s">
        <v>61</v>
      </c>
      <c r="E77" s="3">
        <v>0</v>
      </c>
      <c r="F77" s="3">
        <v>2500</v>
      </c>
      <c r="H77" s="15">
        <f t="shared" si="18"/>
        <v>0</v>
      </c>
      <c r="I77" s="15">
        <f t="shared" si="19"/>
        <v>-2500</v>
      </c>
      <c r="K77" s="15">
        <v>20000</v>
      </c>
    </row>
    <row r="78" spans="1:11" x14ac:dyDescent="0.25">
      <c r="A78" s="1"/>
      <c r="B78" s="1"/>
      <c r="C78" s="1"/>
      <c r="D78" s="1" t="s">
        <v>30</v>
      </c>
      <c r="E78" s="3">
        <v>190</v>
      </c>
      <c r="F78" s="3">
        <v>800</v>
      </c>
      <c r="H78" s="15">
        <f t="shared" si="18"/>
        <v>253</v>
      </c>
      <c r="I78" s="15">
        <f t="shared" si="19"/>
        <v>-547</v>
      </c>
      <c r="K78" s="15">
        <v>600</v>
      </c>
    </row>
    <row r="79" spans="1:11" x14ac:dyDescent="0.25">
      <c r="A79" s="1"/>
      <c r="B79" s="1"/>
      <c r="C79" s="1"/>
      <c r="D79" s="1" t="s">
        <v>62</v>
      </c>
      <c r="E79" s="3">
        <v>2053.1999999999998</v>
      </c>
      <c r="F79" s="3"/>
      <c r="H79" s="15">
        <f t="shared" si="18"/>
        <v>2738</v>
      </c>
      <c r="I79" s="15">
        <f t="shared" si="19"/>
        <v>2738</v>
      </c>
      <c r="K79" s="15">
        <f t="shared" si="20"/>
        <v>2738</v>
      </c>
    </row>
    <row r="80" spans="1:11" x14ac:dyDescent="0.25">
      <c r="A80" s="1"/>
      <c r="B80" s="1"/>
      <c r="C80" s="1"/>
      <c r="D80" s="1" t="s">
        <v>63</v>
      </c>
      <c r="E80" s="3">
        <v>6160.8</v>
      </c>
      <c r="F80" s="3">
        <v>2000</v>
      </c>
      <c r="H80" s="15">
        <v>6161</v>
      </c>
      <c r="I80" s="15">
        <f t="shared" si="19"/>
        <v>4161</v>
      </c>
      <c r="K80" s="15">
        <v>4000</v>
      </c>
    </row>
    <row r="81" spans="1:11" ht="15.75" thickBot="1" x14ac:dyDescent="0.3">
      <c r="A81" s="1"/>
      <c r="B81" s="1"/>
      <c r="C81" s="1"/>
      <c r="D81" s="1" t="s">
        <v>64</v>
      </c>
      <c r="E81" s="4">
        <v>3550.39</v>
      </c>
      <c r="F81" s="4">
        <v>4500</v>
      </c>
      <c r="H81" s="17">
        <f t="shared" si="18"/>
        <v>4734</v>
      </c>
      <c r="I81" s="17">
        <f t="shared" si="19"/>
        <v>234</v>
      </c>
      <c r="K81" s="17">
        <v>5000</v>
      </c>
    </row>
    <row r="82" spans="1:11" x14ac:dyDescent="0.25">
      <c r="A82" s="1"/>
      <c r="B82" s="1"/>
      <c r="C82" s="1" t="s">
        <v>65</v>
      </c>
      <c r="D82" s="1"/>
      <c r="E82" s="3">
        <f>ROUND(SUM(E68:E81),5)</f>
        <v>146914.93</v>
      </c>
      <c r="F82" s="3">
        <f>ROUND(SUM(F68:F81),5)</f>
        <v>177840</v>
      </c>
      <c r="H82" s="18">
        <f>ROUND(SUM(H68:H81),5)</f>
        <v>193401</v>
      </c>
      <c r="I82" s="18">
        <f>ROUND(SUM(I68:I81),5)</f>
        <v>15561</v>
      </c>
      <c r="K82" s="18">
        <f>ROUND(SUM(K68:K81),5)</f>
        <v>504002</v>
      </c>
    </row>
    <row r="83" spans="1:11" x14ac:dyDescent="0.25">
      <c r="A83" s="1"/>
      <c r="B83" s="1"/>
      <c r="C83" s="1" t="s">
        <v>66</v>
      </c>
      <c r="D83" s="1"/>
      <c r="E83" s="3"/>
      <c r="F83" s="3"/>
      <c r="H83" s="18"/>
      <c r="I83" s="18"/>
      <c r="K83" s="18"/>
    </row>
    <row r="84" spans="1:11" x14ac:dyDescent="0.25">
      <c r="A84" s="1"/>
      <c r="B84" s="1"/>
      <c r="C84" s="1"/>
      <c r="D84" s="1" t="s">
        <v>67</v>
      </c>
      <c r="E84" s="3">
        <v>32400</v>
      </c>
      <c r="F84" s="3">
        <v>42000</v>
      </c>
      <c r="H84" s="15">
        <f t="shared" ref="H84" si="21">ROUND(+E84/9*12,0)</f>
        <v>43200</v>
      </c>
      <c r="I84" s="15">
        <f t="shared" ref="I84:I85" si="22">+H84-F84</f>
        <v>1200</v>
      </c>
      <c r="K84" s="15">
        <v>45600</v>
      </c>
    </row>
    <row r="85" spans="1:11" ht="15.75" thickBot="1" x14ac:dyDescent="0.3">
      <c r="A85" s="1"/>
      <c r="B85" s="1"/>
      <c r="C85" s="1"/>
      <c r="D85" s="1" t="s">
        <v>68</v>
      </c>
      <c r="E85" s="4">
        <v>5690</v>
      </c>
      <c r="F85" s="4"/>
      <c r="H85" s="17">
        <v>5690</v>
      </c>
      <c r="I85" s="17">
        <f t="shared" si="22"/>
        <v>5690</v>
      </c>
      <c r="K85" s="17">
        <f t="shared" ref="K85" si="23">+H85</f>
        <v>5690</v>
      </c>
    </row>
    <row r="86" spans="1:11" x14ac:dyDescent="0.25">
      <c r="A86" s="1"/>
      <c r="B86" s="1"/>
      <c r="C86" s="1" t="s">
        <v>69</v>
      </c>
      <c r="D86" s="1"/>
      <c r="E86" s="3">
        <f>ROUND(SUM(E83:E85),5)</f>
        <v>38090</v>
      </c>
      <c r="F86" s="3">
        <f>ROUND(SUM(F83:F85),5)</f>
        <v>42000</v>
      </c>
      <c r="H86" s="18">
        <f>ROUND(SUM(H83:H85),5)</f>
        <v>48890</v>
      </c>
      <c r="I86" s="18">
        <f>ROUND(SUM(I83:I85),5)</f>
        <v>6890</v>
      </c>
      <c r="K86" s="18">
        <f>ROUND(SUM(K83:K85),5)</f>
        <v>51290</v>
      </c>
    </row>
    <row r="87" spans="1:11" x14ac:dyDescent="0.25">
      <c r="A87" s="1"/>
      <c r="B87" s="1"/>
      <c r="C87" s="1" t="s">
        <v>70</v>
      </c>
      <c r="D87" s="1"/>
      <c r="E87" s="3"/>
      <c r="F87" s="3"/>
      <c r="H87" s="18"/>
      <c r="I87" s="18"/>
      <c r="K87" s="18"/>
    </row>
    <row r="88" spans="1:11" x14ac:dyDescent="0.25">
      <c r="A88" s="1"/>
      <c r="B88" s="1"/>
      <c r="C88" s="1"/>
      <c r="D88" s="1" t="s">
        <v>71</v>
      </c>
      <c r="E88" s="3">
        <v>19018.61</v>
      </c>
      <c r="F88" s="3">
        <v>22000</v>
      </c>
      <c r="H88" s="15">
        <f t="shared" ref="H88:H90" si="24">ROUND(+E88/9*12,0)</f>
        <v>25358</v>
      </c>
      <c r="I88" s="15">
        <f t="shared" ref="I88:I90" si="25">+H88-F88</f>
        <v>3358</v>
      </c>
      <c r="K88" s="15">
        <v>28000</v>
      </c>
    </row>
    <row r="89" spans="1:11" x14ac:dyDescent="0.25">
      <c r="A89" s="1"/>
      <c r="B89" s="1"/>
      <c r="C89" s="1"/>
      <c r="D89" s="1" t="s">
        <v>72</v>
      </c>
      <c r="E89" s="3">
        <v>7200</v>
      </c>
      <c r="F89" s="3">
        <v>7000</v>
      </c>
      <c r="H89" s="15">
        <v>7200</v>
      </c>
      <c r="I89" s="15">
        <f t="shared" si="25"/>
        <v>200</v>
      </c>
      <c r="K89" s="15">
        <f t="shared" ref="K89" si="26">+H89</f>
        <v>7200</v>
      </c>
    </row>
    <row r="90" spans="1:11" ht="15.75" thickBot="1" x14ac:dyDescent="0.3">
      <c r="A90" s="1"/>
      <c r="B90" s="1"/>
      <c r="C90" s="1"/>
      <c r="D90" s="1" t="s">
        <v>73</v>
      </c>
      <c r="E90" s="4">
        <v>995.75</v>
      </c>
      <c r="F90" s="4">
        <v>1500</v>
      </c>
      <c r="H90" s="17">
        <f t="shared" si="24"/>
        <v>1328</v>
      </c>
      <c r="I90" s="17">
        <f t="shared" si="25"/>
        <v>-172</v>
      </c>
      <c r="K90" s="17">
        <v>42000</v>
      </c>
    </row>
    <row r="91" spans="1:11" x14ac:dyDescent="0.25">
      <c r="A91" s="1"/>
      <c r="B91" s="1"/>
      <c r="C91" s="1" t="s">
        <v>74</v>
      </c>
      <c r="D91" s="1"/>
      <c r="E91" s="3">
        <f>ROUND(SUM(E87:E90),5)</f>
        <v>27214.36</v>
      </c>
      <c r="F91" s="3">
        <f>ROUND(SUM(F87:F90),5)</f>
        <v>30500</v>
      </c>
      <c r="H91" s="18">
        <f>ROUND(SUM(H87:H90),5)</f>
        <v>33886</v>
      </c>
      <c r="I91" s="18">
        <f>ROUND(SUM(I87:I90),5)</f>
        <v>3386</v>
      </c>
      <c r="K91" s="18">
        <f>ROUND(SUM(K87:K90),5)</f>
        <v>77200</v>
      </c>
    </row>
    <row r="92" spans="1:11" x14ac:dyDescent="0.25">
      <c r="A92" s="1"/>
      <c r="B92" s="1"/>
      <c r="C92" s="1" t="s">
        <v>75</v>
      </c>
      <c r="D92" s="1"/>
      <c r="E92" s="3"/>
      <c r="F92" s="3"/>
      <c r="H92" s="18"/>
      <c r="I92" s="18"/>
      <c r="K92" s="18"/>
    </row>
    <row r="93" spans="1:11" x14ac:dyDescent="0.25">
      <c r="A93" s="1"/>
      <c r="B93" s="1"/>
      <c r="C93" s="1"/>
      <c r="D93" s="1" t="s">
        <v>76</v>
      </c>
      <c r="E93" s="3">
        <v>1610.88</v>
      </c>
      <c r="F93" s="3"/>
      <c r="H93" s="15">
        <f t="shared" ref="H93:H94" si="27">ROUND(+E93/9*12,0)</f>
        <v>2148</v>
      </c>
      <c r="I93" s="15">
        <f t="shared" ref="I93:I95" si="28">+H93-F93</f>
        <v>2148</v>
      </c>
      <c r="K93" s="15">
        <f t="shared" ref="K93" si="29">+H93</f>
        <v>2148</v>
      </c>
    </row>
    <row r="94" spans="1:11" x14ac:dyDescent="0.25">
      <c r="A94" s="1"/>
      <c r="B94" s="1"/>
      <c r="C94" s="1"/>
      <c r="D94" s="1" t="s">
        <v>77</v>
      </c>
      <c r="E94" s="3">
        <v>2151.89</v>
      </c>
      <c r="F94" s="3">
        <v>3000</v>
      </c>
      <c r="H94" s="15">
        <f t="shared" si="27"/>
        <v>2869</v>
      </c>
      <c r="I94" s="15">
        <f t="shared" si="28"/>
        <v>-131</v>
      </c>
      <c r="K94" s="15">
        <v>8000</v>
      </c>
    </row>
    <row r="95" spans="1:11" ht="15.75" thickBot="1" x14ac:dyDescent="0.3">
      <c r="A95" s="1"/>
      <c r="B95" s="1"/>
      <c r="C95" s="1"/>
      <c r="D95" s="1" t="s">
        <v>78</v>
      </c>
      <c r="E95" s="4">
        <v>22948.95</v>
      </c>
      <c r="F95" s="4"/>
      <c r="H95" s="17">
        <v>22949</v>
      </c>
      <c r="I95" s="17">
        <f t="shared" si="28"/>
        <v>22949</v>
      </c>
      <c r="K95" s="17">
        <v>0</v>
      </c>
    </row>
    <row r="96" spans="1:11" x14ac:dyDescent="0.25">
      <c r="A96" s="1"/>
      <c r="B96" s="1"/>
      <c r="C96" s="1" t="s">
        <v>79</v>
      </c>
      <c r="D96" s="1"/>
      <c r="E96" s="3">
        <f>ROUND(SUM(E92:E95),5)</f>
        <v>26711.72</v>
      </c>
      <c r="F96" s="3">
        <f>ROUND(SUM(F92:F95),5)</f>
        <v>3000</v>
      </c>
      <c r="H96" s="18">
        <f>ROUND(SUM(H92:H95),5)</f>
        <v>27966</v>
      </c>
      <c r="I96" s="18">
        <f>ROUND(SUM(I92:I95),5)</f>
        <v>24966</v>
      </c>
      <c r="K96" s="18">
        <f>ROUND(SUM(K92:K95),5)</f>
        <v>10148</v>
      </c>
    </row>
    <row r="97" spans="1:11" x14ac:dyDescent="0.25">
      <c r="A97" s="1"/>
      <c r="B97" s="1"/>
      <c r="C97" s="1" t="s">
        <v>80</v>
      </c>
      <c r="D97" s="1"/>
      <c r="E97" s="3"/>
      <c r="F97" s="3"/>
      <c r="H97" s="18"/>
      <c r="I97" s="18"/>
      <c r="K97" s="18"/>
    </row>
    <row r="98" spans="1:11" x14ac:dyDescent="0.25">
      <c r="A98" s="1"/>
      <c r="B98" s="1"/>
      <c r="C98" s="1"/>
      <c r="D98" s="1" t="s">
        <v>81</v>
      </c>
      <c r="E98" s="3">
        <v>10434.17</v>
      </c>
      <c r="F98" s="3">
        <v>10000</v>
      </c>
      <c r="H98" s="15">
        <f t="shared" ref="H98:H109" si="30">ROUND(+E98/9*12,0)</f>
        <v>13912</v>
      </c>
      <c r="I98" s="15">
        <f t="shared" ref="I98:I109" si="31">+H98-F98</f>
        <v>3912</v>
      </c>
      <c r="K98" s="15">
        <v>21000</v>
      </c>
    </row>
    <row r="99" spans="1:11" x14ac:dyDescent="0.25">
      <c r="A99" s="1"/>
      <c r="B99" s="1"/>
      <c r="C99" s="1"/>
      <c r="D99" s="1" t="s">
        <v>25</v>
      </c>
      <c r="E99" s="3">
        <v>826.39</v>
      </c>
      <c r="F99" s="3">
        <v>750</v>
      </c>
      <c r="H99" s="15">
        <f t="shared" si="30"/>
        <v>1102</v>
      </c>
      <c r="I99" s="15">
        <f t="shared" si="31"/>
        <v>352</v>
      </c>
      <c r="K99" s="15">
        <v>1700</v>
      </c>
    </row>
    <row r="100" spans="1:11" x14ac:dyDescent="0.25">
      <c r="A100" s="1"/>
      <c r="B100" s="1"/>
      <c r="C100" s="1"/>
      <c r="D100" s="1" t="s">
        <v>26</v>
      </c>
      <c r="E100" s="3">
        <v>781.47</v>
      </c>
      <c r="F100" s="3">
        <v>765</v>
      </c>
      <c r="H100" s="15">
        <f t="shared" si="30"/>
        <v>1042</v>
      </c>
      <c r="I100" s="15">
        <f t="shared" si="31"/>
        <v>277</v>
      </c>
      <c r="K100" s="15">
        <v>1600</v>
      </c>
    </row>
    <row r="101" spans="1:11" x14ac:dyDescent="0.25">
      <c r="A101" s="1"/>
      <c r="B101" s="1"/>
      <c r="C101" s="1"/>
      <c r="D101" s="1" t="s">
        <v>82</v>
      </c>
      <c r="E101" s="3">
        <v>4793.75</v>
      </c>
      <c r="F101" s="3">
        <v>4000</v>
      </c>
      <c r="H101" s="15">
        <f t="shared" si="30"/>
        <v>6392</v>
      </c>
      <c r="I101" s="15">
        <f t="shared" si="31"/>
        <v>2392</v>
      </c>
      <c r="K101" s="15">
        <v>4000</v>
      </c>
    </row>
    <row r="102" spans="1:11" x14ac:dyDescent="0.25">
      <c r="A102" s="1"/>
      <c r="B102" s="1"/>
      <c r="C102" s="1"/>
      <c r="D102" s="1" t="s">
        <v>27</v>
      </c>
      <c r="E102" s="3">
        <v>12.47</v>
      </c>
      <c r="F102" s="3">
        <v>120</v>
      </c>
      <c r="H102" s="15">
        <f t="shared" si="30"/>
        <v>17</v>
      </c>
      <c r="I102" s="15">
        <f t="shared" si="31"/>
        <v>-103</v>
      </c>
      <c r="K102" s="15">
        <f t="shared" ref="K102:K109" si="32">+H102</f>
        <v>17</v>
      </c>
    </row>
    <row r="103" spans="1:11" x14ac:dyDescent="0.25">
      <c r="A103" s="1"/>
      <c r="B103" s="1"/>
      <c r="C103" s="1"/>
      <c r="D103" s="1" t="s">
        <v>83</v>
      </c>
      <c r="E103" s="3">
        <v>13835.8</v>
      </c>
      <c r="F103" s="3">
        <v>20000</v>
      </c>
      <c r="H103" s="15">
        <f t="shared" si="30"/>
        <v>18448</v>
      </c>
      <c r="I103" s="15">
        <f t="shared" si="31"/>
        <v>-1552</v>
      </c>
      <c r="K103" s="15">
        <v>19000</v>
      </c>
    </row>
    <row r="104" spans="1:11" x14ac:dyDescent="0.25">
      <c r="A104" s="1"/>
      <c r="B104" s="1"/>
      <c r="C104" s="1"/>
      <c r="D104" s="1" t="s">
        <v>61</v>
      </c>
      <c r="E104" s="3">
        <v>11565.73</v>
      </c>
      <c r="F104" s="3">
        <v>7000</v>
      </c>
      <c r="H104" s="15">
        <f t="shared" si="30"/>
        <v>15421</v>
      </c>
      <c r="I104" s="15">
        <f t="shared" si="31"/>
        <v>8421</v>
      </c>
      <c r="K104" s="15">
        <v>50000</v>
      </c>
    </row>
    <row r="105" spans="1:11" x14ac:dyDescent="0.25">
      <c r="A105" s="1"/>
      <c r="B105" s="1"/>
      <c r="C105" s="1"/>
      <c r="D105" s="1" t="s">
        <v>84</v>
      </c>
      <c r="E105" s="3">
        <v>3153.39</v>
      </c>
      <c r="F105" s="3">
        <v>5000</v>
      </c>
      <c r="H105" s="15">
        <f t="shared" si="30"/>
        <v>4205</v>
      </c>
      <c r="I105" s="15">
        <f t="shared" si="31"/>
        <v>-795</v>
      </c>
      <c r="K105" s="15">
        <v>5100</v>
      </c>
    </row>
    <row r="106" spans="1:11" x14ac:dyDescent="0.25">
      <c r="A106" s="1"/>
      <c r="B106" s="1"/>
      <c r="C106" s="1"/>
      <c r="D106" s="1" t="s">
        <v>85</v>
      </c>
      <c r="E106" s="3">
        <v>4935.08</v>
      </c>
      <c r="F106" s="3">
        <v>7000</v>
      </c>
      <c r="H106" s="15">
        <f t="shared" si="30"/>
        <v>6580</v>
      </c>
      <c r="I106" s="15">
        <f t="shared" si="31"/>
        <v>-420</v>
      </c>
      <c r="K106" s="15">
        <v>10000</v>
      </c>
    </row>
    <row r="107" spans="1:11" x14ac:dyDescent="0.25">
      <c r="A107" s="1"/>
      <c r="B107" s="1"/>
      <c r="C107" s="1"/>
      <c r="D107" s="1" t="s">
        <v>86</v>
      </c>
      <c r="E107" s="3">
        <v>17771.419999999998</v>
      </c>
      <c r="F107" s="3">
        <v>25000</v>
      </c>
      <c r="H107" s="15">
        <f t="shared" si="30"/>
        <v>23695</v>
      </c>
      <c r="I107" s="15">
        <f t="shared" si="31"/>
        <v>-1305</v>
      </c>
      <c r="K107" s="15">
        <v>36000</v>
      </c>
    </row>
    <row r="108" spans="1:11" x14ac:dyDescent="0.25">
      <c r="A108" s="1"/>
      <c r="B108" s="1"/>
      <c r="C108" s="1"/>
      <c r="D108" s="1" t="s">
        <v>30</v>
      </c>
      <c r="E108" s="3">
        <v>4788.68</v>
      </c>
      <c r="F108" s="3">
        <v>8100</v>
      </c>
      <c r="H108" s="15">
        <f t="shared" si="30"/>
        <v>6385</v>
      </c>
      <c r="I108" s="15">
        <f t="shared" si="31"/>
        <v>-1715</v>
      </c>
      <c r="K108" s="15">
        <f t="shared" si="32"/>
        <v>6385</v>
      </c>
    </row>
    <row r="109" spans="1:11" ht="15.75" thickBot="1" x14ac:dyDescent="0.3">
      <c r="A109" s="1"/>
      <c r="B109" s="1"/>
      <c r="C109" s="1"/>
      <c r="D109" s="1" t="s">
        <v>87</v>
      </c>
      <c r="E109" s="4">
        <v>379.95</v>
      </c>
      <c r="F109" s="4"/>
      <c r="H109" s="17">
        <f t="shared" si="30"/>
        <v>507</v>
      </c>
      <c r="I109" s="17">
        <f t="shared" si="31"/>
        <v>507</v>
      </c>
      <c r="K109" s="17">
        <f t="shared" si="32"/>
        <v>507</v>
      </c>
    </row>
    <row r="110" spans="1:11" x14ac:dyDescent="0.25">
      <c r="A110" s="1"/>
      <c r="B110" s="1"/>
      <c r="C110" s="1" t="s">
        <v>88</v>
      </c>
      <c r="D110" s="1"/>
      <c r="E110" s="3">
        <f>ROUND(SUM(E97:E109),5)</f>
        <v>73278.3</v>
      </c>
      <c r="F110" s="3">
        <f>ROUND(SUM(F97:F109),5)</f>
        <v>87735</v>
      </c>
      <c r="H110" s="18">
        <f>ROUND(SUM(H97:H109),5)</f>
        <v>97706</v>
      </c>
      <c r="I110" s="18">
        <f>ROUND(SUM(I97:I109),5)</f>
        <v>9971</v>
      </c>
      <c r="K110" s="18">
        <f>ROUND(SUM(K97:K109),5)</f>
        <v>155309</v>
      </c>
    </row>
    <row r="111" spans="1:11" x14ac:dyDescent="0.25">
      <c r="A111" s="1"/>
      <c r="B111" s="1"/>
      <c r="C111" s="1" t="s">
        <v>89</v>
      </c>
      <c r="D111" s="1"/>
      <c r="E111" s="3"/>
      <c r="F111" s="3"/>
      <c r="H111" s="18"/>
      <c r="I111" s="18"/>
      <c r="K111" s="18"/>
    </row>
    <row r="112" spans="1:11" x14ac:dyDescent="0.25">
      <c r="A112" s="1"/>
      <c r="B112" s="1"/>
      <c r="C112" s="1"/>
      <c r="D112" s="1" t="s">
        <v>90</v>
      </c>
      <c r="E112" s="3">
        <v>3380.25</v>
      </c>
      <c r="F112" s="3">
        <v>7200</v>
      </c>
      <c r="H112" s="15">
        <v>3380</v>
      </c>
      <c r="I112" s="15">
        <f t="shared" ref="I112:I116" si="33">+H112-F112</f>
        <v>-3820</v>
      </c>
      <c r="K112" s="15"/>
    </row>
    <row r="113" spans="1:11" x14ac:dyDescent="0.25">
      <c r="A113" s="1"/>
      <c r="B113" s="1"/>
      <c r="C113" s="1"/>
      <c r="D113" s="1" t="s">
        <v>25</v>
      </c>
      <c r="E113" s="3">
        <v>267.70999999999998</v>
      </c>
      <c r="F113" s="3">
        <v>550</v>
      </c>
      <c r="H113" s="15">
        <v>268</v>
      </c>
      <c r="I113" s="15">
        <f t="shared" si="33"/>
        <v>-282</v>
      </c>
      <c r="K113" s="15"/>
    </row>
    <row r="114" spans="1:11" x14ac:dyDescent="0.25">
      <c r="A114" s="1"/>
      <c r="B114" s="1"/>
      <c r="C114" s="1"/>
      <c r="D114" s="1" t="s">
        <v>91</v>
      </c>
      <c r="E114" s="3">
        <v>258.60000000000002</v>
      </c>
      <c r="F114" s="3">
        <v>550</v>
      </c>
      <c r="H114" s="15">
        <v>259</v>
      </c>
      <c r="I114" s="15">
        <f t="shared" si="33"/>
        <v>-291</v>
      </c>
      <c r="K114" s="15"/>
    </row>
    <row r="115" spans="1:11" x14ac:dyDescent="0.25">
      <c r="A115" s="1"/>
      <c r="B115" s="1"/>
      <c r="C115" s="1"/>
      <c r="D115" s="1" t="s">
        <v>27</v>
      </c>
      <c r="E115" s="3">
        <v>5.61</v>
      </c>
      <c r="F115" s="3">
        <v>100</v>
      </c>
      <c r="H115" s="15">
        <v>6</v>
      </c>
      <c r="I115" s="15">
        <f t="shared" si="33"/>
        <v>-94</v>
      </c>
      <c r="K115" s="15"/>
    </row>
    <row r="116" spans="1:11" ht="15.75" thickBot="1" x14ac:dyDescent="0.3">
      <c r="A116" s="1"/>
      <c r="B116" s="1"/>
      <c r="C116" s="1"/>
      <c r="D116" s="1" t="s">
        <v>61</v>
      </c>
      <c r="E116" s="4">
        <v>25402.03</v>
      </c>
      <c r="F116" s="4">
        <v>4500</v>
      </c>
      <c r="H116" s="17">
        <v>25402</v>
      </c>
      <c r="I116" s="17">
        <f t="shared" si="33"/>
        <v>20902</v>
      </c>
      <c r="K116" s="17">
        <f>+H116-21000</f>
        <v>4402</v>
      </c>
    </row>
    <row r="117" spans="1:11" x14ac:dyDescent="0.25">
      <c r="A117" s="1"/>
      <c r="B117" s="1"/>
      <c r="C117" s="1" t="s">
        <v>92</v>
      </c>
      <c r="D117" s="1"/>
      <c r="E117" s="3">
        <f>ROUND(SUM(E111:E116),5)</f>
        <v>29314.2</v>
      </c>
      <c r="F117" s="3">
        <f>ROUND(SUM(F111:F116),5)</f>
        <v>12900</v>
      </c>
      <c r="H117" s="18">
        <f>ROUND(SUM(H111:H116),5)</f>
        <v>29315</v>
      </c>
      <c r="I117" s="18">
        <f>ROUND(SUM(I111:I116),5)</f>
        <v>16415</v>
      </c>
      <c r="K117" s="18">
        <f>ROUND(SUM(K111:K116),5)</f>
        <v>4402</v>
      </c>
    </row>
    <row r="118" spans="1:11" x14ac:dyDescent="0.25">
      <c r="A118" s="1"/>
      <c r="B118" s="1"/>
      <c r="C118" s="1" t="s">
        <v>93</v>
      </c>
      <c r="D118" s="1"/>
      <c r="E118" s="3"/>
      <c r="F118" s="3"/>
      <c r="H118" s="18"/>
      <c r="I118" s="18"/>
      <c r="K118" s="18"/>
    </row>
    <row r="119" spans="1:11" x14ac:dyDescent="0.25">
      <c r="A119" s="1"/>
      <c r="B119" s="1"/>
      <c r="C119" s="1"/>
      <c r="D119" s="1" t="s">
        <v>94</v>
      </c>
      <c r="E119" s="3">
        <v>4317.75</v>
      </c>
      <c r="F119" s="3">
        <v>1800</v>
      </c>
      <c r="H119" s="15">
        <f t="shared" ref="H119:H120" si="34">ROUND(+E119/9*12,0)</f>
        <v>5757</v>
      </c>
      <c r="I119" s="15">
        <f t="shared" ref="I119:I120" si="35">+H119-F119</f>
        <v>3957</v>
      </c>
      <c r="K119" s="15">
        <f t="shared" ref="K119:K120" si="36">+H119</f>
        <v>5757</v>
      </c>
    </row>
    <row r="120" spans="1:11" ht="15.75" thickBot="1" x14ac:dyDescent="0.3">
      <c r="A120" s="1"/>
      <c r="B120" s="1"/>
      <c r="C120" s="1"/>
      <c r="D120" s="1" t="s">
        <v>95</v>
      </c>
      <c r="E120" s="4">
        <v>100</v>
      </c>
      <c r="F120" s="4"/>
      <c r="H120" s="17">
        <f t="shared" si="34"/>
        <v>133</v>
      </c>
      <c r="I120" s="17">
        <f t="shared" si="35"/>
        <v>133</v>
      </c>
      <c r="K120" s="17">
        <f t="shared" si="36"/>
        <v>133</v>
      </c>
    </row>
    <row r="121" spans="1:11" x14ac:dyDescent="0.25">
      <c r="A121" s="1"/>
      <c r="B121" s="1"/>
      <c r="C121" s="1" t="s">
        <v>96</v>
      </c>
      <c r="D121" s="1"/>
      <c r="E121" s="3">
        <f>ROUND(SUM(E118:E120),5)</f>
        <v>4417.75</v>
      </c>
      <c r="F121" s="3">
        <f>ROUND(SUM(F118:F120),5)</f>
        <v>1800</v>
      </c>
      <c r="H121" s="18">
        <f>ROUND(SUM(H118:H120),5)</f>
        <v>5890</v>
      </c>
      <c r="I121" s="18">
        <f>ROUND(SUM(I118:I120),5)</f>
        <v>4090</v>
      </c>
      <c r="K121" s="18">
        <f>ROUND(SUM(K118:K120),5)</f>
        <v>5890</v>
      </c>
    </row>
    <row r="122" spans="1:11" x14ac:dyDescent="0.25">
      <c r="A122" s="1"/>
      <c r="B122" s="1"/>
      <c r="C122" s="1" t="s">
        <v>97</v>
      </c>
      <c r="D122" s="1"/>
      <c r="E122" s="3"/>
      <c r="F122" s="3"/>
      <c r="H122" s="18"/>
      <c r="I122" s="18"/>
      <c r="K122" s="18"/>
    </row>
    <row r="123" spans="1:11" x14ac:dyDescent="0.25">
      <c r="A123" s="1"/>
      <c r="B123" s="1"/>
      <c r="C123" s="1"/>
      <c r="D123" s="1" t="s">
        <v>98</v>
      </c>
      <c r="E123" s="3">
        <v>77150.850000000006</v>
      </c>
      <c r="F123" s="3"/>
      <c r="H123" s="15">
        <v>77151</v>
      </c>
      <c r="I123" s="15">
        <f t="shared" ref="I123:I124" si="37">+H123-F123</f>
        <v>77151</v>
      </c>
      <c r="K123" s="15">
        <v>0</v>
      </c>
    </row>
    <row r="124" spans="1:11" ht="15.75" thickBot="1" x14ac:dyDescent="0.3">
      <c r="A124" s="1"/>
      <c r="B124" s="1"/>
      <c r="C124" s="1"/>
      <c r="D124" s="1" t="s">
        <v>99</v>
      </c>
      <c r="E124" s="5">
        <v>2440.36</v>
      </c>
      <c r="F124" s="5">
        <v>3000</v>
      </c>
      <c r="H124" s="15">
        <f t="shared" ref="H124" si="38">ROUND(+E124/9*12,0)</f>
        <v>3254</v>
      </c>
      <c r="I124" s="15">
        <f t="shared" si="37"/>
        <v>254</v>
      </c>
      <c r="K124" s="15">
        <v>0</v>
      </c>
    </row>
    <row r="125" spans="1:11" ht="15.75" thickBot="1" x14ac:dyDescent="0.3">
      <c r="A125" s="1"/>
      <c r="B125" s="1"/>
      <c r="C125" s="1" t="s">
        <v>100</v>
      </c>
      <c r="D125" s="1"/>
      <c r="E125" s="6">
        <f>ROUND(SUM(E122:E124),5)</f>
        <v>79591.210000000006</v>
      </c>
      <c r="F125" s="6">
        <f>ROUND(SUM(F122:F124),5)</f>
        <v>3000</v>
      </c>
      <c r="H125" s="19">
        <f>ROUND(SUM(H122:H124),5)</f>
        <v>80405</v>
      </c>
      <c r="I125" s="19">
        <f>ROUND(SUM(I122:I124),5)</f>
        <v>77405</v>
      </c>
      <c r="K125" s="19">
        <f>ROUND(SUM(K122:K124),5)</f>
        <v>0</v>
      </c>
    </row>
    <row r="126" spans="1:11" ht="15.75" thickBot="1" x14ac:dyDescent="0.3">
      <c r="A126" s="1"/>
      <c r="B126" s="1" t="s">
        <v>101</v>
      </c>
      <c r="C126" s="1"/>
      <c r="D126" s="1"/>
      <c r="E126" s="6">
        <f>ROUND(E26+E43+E49+E59+E63+E67+E82+E86+E91+E96+E110+E117+E121+E125,5)</f>
        <v>1072772.31</v>
      </c>
      <c r="F126" s="6">
        <f>ROUND(F26+F43+F49+F59+F63+F67+F82+F86+F91+F96+F110+F117+F121+F125,5)</f>
        <v>1176915</v>
      </c>
      <c r="H126" s="19">
        <f>ROUND(H26+H43+H49+H59+H63+H67+H82+H86+H91+H96+H110+H117+H121+H125,5)</f>
        <v>1436684</v>
      </c>
      <c r="I126" s="19">
        <f>+H126-F126</f>
        <v>259769</v>
      </c>
      <c r="K126" s="19">
        <f>ROUND(K26+K43+K49+K59+K63+K67+K82+K86+K91+K96+K110+K117+K121+K125,5)</f>
        <v>2346911</v>
      </c>
    </row>
    <row r="127" spans="1:11" s="8" customFormat="1" ht="12" thickBot="1" x14ac:dyDescent="0.25">
      <c r="A127" s="1" t="s">
        <v>102</v>
      </c>
      <c r="B127" s="1"/>
      <c r="C127" s="1"/>
      <c r="D127" s="1"/>
      <c r="E127" s="7">
        <f>ROUND(E25-E126,5)</f>
        <v>70650.69</v>
      </c>
      <c r="F127" s="7">
        <f>ROUND(F25-F126,5)</f>
        <v>26219</v>
      </c>
      <c r="H127" s="20">
        <f>ROUND(H25-H126,5)</f>
        <v>32306</v>
      </c>
      <c r="I127" s="20">
        <f>ROUND(I25-I126,5)</f>
        <v>6087</v>
      </c>
      <c r="K127" s="20">
        <f>ROUND(K25-K126,5)</f>
        <v>117741</v>
      </c>
    </row>
    <row r="128" spans="1:11" ht="15.75" thickTop="1" x14ac:dyDescent="0.25"/>
  </sheetData>
  <pageMargins left="0.7" right="0.7" top="0.75" bottom="0.75" header="0.1" footer="0.3"/>
  <pageSetup orientation="portrait" verticalDpi="300" r:id="rId1"/>
  <headerFooter>
    <oddHeader>&amp;C&amp;"Arial,Bold"&amp;12Caring and Sharing Learning School
2022-2023
Budget</oddHeader>
    <oddFooter>&amp;C&amp;"Arial,Bold"&amp;8 Page &amp;P of &amp;N
&amp;"Arial,Bold"&amp;8 NO ASSURANCE IS PROVIDED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3</xdr:col>
                <xdr:colOff>314325</xdr:colOff>
                <xdr:row>3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3</xdr:col>
                <xdr:colOff>314325</xdr:colOff>
                <xdr:row>3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CARING AND SHARING LEARNING SCHOOL</cp:lastModifiedBy>
  <cp:lastPrinted>2019-08-23T13:06:36Z</cp:lastPrinted>
  <dcterms:created xsi:type="dcterms:W3CDTF">2018-04-23T21:07:47Z</dcterms:created>
  <dcterms:modified xsi:type="dcterms:W3CDTF">2022-07-31T17:54:31Z</dcterms:modified>
</cp:coreProperties>
</file>